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" sheetId="1" state="visible" r:id="rId1"/>
    <sheet name="Tabela ML 2026" sheetId="2" state="visible" r:id="rId2"/>
    <sheet name="Como us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&quot;R$&quot; #,##0.00"/>
    <numFmt numFmtId="166" formatCode="#,##0&quot; g&quot;"/>
    <numFmt numFmtId="167" formatCode="0&quot; cm&quot;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color rgb="00E0E7FF"/>
      <sz val="10"/>
    </font>
    <font>
      <name val="Arial"/>
      <b val="1"/>
      <color rgb="006164F0"/>
      <sz val="12"/>
    </font>
    <font>
      <name val="Arial"/>
      <b val="1"/>
      <color rgb="00FFFFFF"/>
      <sz val="10"/>
    </font>
    <font>
      <name val="Arial"/>
      <color rgb="001A1A2E"/>
      <sz val="10"/>
    </font>
    <font>
      <name val="Arial"/>
      <i val="1"/>
      <color rgb="006B7280"/>
      <sz val="9"/>
    </font>
    <font>
      <name val="Arial"/>
      <b val="1"/>
      <color rgb="001A1A2E"/>
      <sz val="10"/>
    </font>
    <font>
      <name val="Arial"/>
      <b val="1"/>
      <color rgb="001A1A2E"/>
      <sz val="11"/>
    </font>
    <font>
      <name val="Arial"/>
      <b val="1"/>
      <color rgb="006164F0"/>
      <sz val="14"/>
    </font>
    <font>
      <name val="Arial"/>
      <b val="1"/>
      <color rgb="006164F0"/>
      <sz val="16"/>
    </font>
  </fonts>
  <fills count="7">
    <fill>
      <patternFill/>
    </fill>
    <fill>
      <patternFill patternType="gray125"/>
    </fill>
    <fill>
      <patternFill patternType="solid">
        <fgColor rgb="006164F0"/>
      </patternFill>
    </fill>
    <fill>
      <patternFill patternType="solid">
        <fgColor rgb="001A1A2E"/>
      </patternFill>
    </fill>
    <fill>
      <patternFill patternType="solid">
        <fgColor rgb="00EEF0FF"/>
      </patternFill>
    </fill>
    <fill>
      <patternFill patternType="solid">
        <fgColor rgb="00F7F7FA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  <border>
      <left/>
      <right/>
      <top style="thin">
        <color rgb="00E5E7EB"/>
      </top>
      <bottom/>
      <diagonal/>
    </border>
    <border>
      <left/>
      <right style="thin">
        <color rgb="00E5E7EB"/>
      </right>
      <top style="thin">
        <color rgb="00E5E7EB"/>
      </top>
      <bottom/>
      <diagonal/>
    </border>
    <border>
      <left/>
      <right/>
      <top style="thin">
        <color rgb="00E5E7EB"/>
      </top>
      <bottom style="thin">
        <color rgb="00E5E7EB"/>
      </bottom>
      <diagonal/>
    </border>
    <border>
      <left/>
      <right style="thin">
        <color rgb="00E5E7EB"/>
      </right>
      <top style="thin">
        <color rgb="00E5E7EB"/>
      </top>
      <bottom style="thin">
        <color rgb="00E5E7EB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2" borderId="0" pivotButton="0" quotePrefix="0" xfId="0"/>
    <xf numFmtId="0" fontId="4" fillId="3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vertical="center" wrapText="1"/>
    </xf>
    <xf numFmtId="165" fontId="7" fillId="4" borderId="1" pivotButton="0" quotePrefix="0" xfId="0"/>
    <xf numFmtId="165" fontId="8" fillId="5" borderId="1" pivotButton="0" quotePrefix="0" xfId="0"/>
    <xf numFmtId="2" fontId="6" fillId="0" borderId="0" pivotButton="0" quotePrefix="0" xfId="0"/>
    <xf numFmtId="0" fontId="7" fillId="4" borderId="1" pivotButton="0" quotePrefix="0" xfId="0"/>
    <xf numFmtId="164" fontId="7" fillId="4" borderId="1" pivotButton="0" quotePrefix="0" xfId="0"/>
    <xf numFmtId="166" fontId="7" fillId="4" borderId="1" pivotButton="0" quotePrefix="0" xfId="0"/>
    <xf numFmtId="167" fontId="7" fillId="4" borderId="1" pivotButton="0" quotePrefix="0" xfId="0"/>
    <xf numFmtId="165" fontId="9" fillId="5" borderId="1" pivotButton="0" quotePrefix="0" xfId="0"/>
    <xf numFmtId="10" fontId="9" fillId="5" borderId="1" pivotButton="0" quotePrefix="0" xfId="0"/>
    <xf numFmtId="164" fontId="8" fillId="5" borderId="1" pivotButton="0" quotePrefix="0" xfId="0"/>
    <xf numFmtId="49" fontId="8" fillId="5" borderId="1" pivotButton="0" quotePrefix="0" xfId="0"/>
    <xf numFmtId="166" fontId="8" fillId="5" borderId="1" pivotButton="0" quotePrefix="0" xfId="0"/>
    <xf numFmtId="165" fontId="9" fillId="6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1" pivotButton="0" quotePrefix="0" xfId="0"/>
    <xf numFmtId="165" fontId="0" fillId="0" borderId="1" pivotButton="0" quotePrefix="0" xfId="0"/>
    <xf numFmtId="164" fontId="0" fillId="0" borderId="1" pivotButton="0" quotePrefix="0" xfId="0"/>
    <xf numFmtId="0" fontId="6" fillId="0" borderId="1" pivotButton="0" quotePrefix="0" xfId="0"/>
    <xf numFmtId="165" fontId="7" fillId="0" borderId="1" pivotButton="0" quotePrefix="0" xfId="0"/>
    <xf numFmtId="164" fontId="7" fillId="0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164" fontId="0" fillId="4" borderId="1" pivotButton="0" quotePrefix="0" xfId="0"/>
    <xf numFmtId="9" fontId="0" fillId="0" borderId="1" pivotButton="0" quotePrefix="0" xfId="0"/>
    <xf numFmtId="0" fontId="7" fillId="0" borderId="0" pivotButton="0" quotePrefix="0" xfId="0"/>
    <xf numFmtId="3" fontId="6" fillId="0" borderId="1" pivotButton="0" quotePrefix="0" xfId="0"/>
    <xf numFmtId="165" fontId="0" fillId="4" borderId="1" pivotButton="0" quotePrefix="0" xfId="0"/>
    <xf numFmtId="0" fontId="10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name val="Arial"/>
        <b val="1"/>
        <color rgb="00B91C1C"/>
        <sz val="14"/>
      </font>
      <fill>
        <patternFill patternType="solid">
          <fgColor rgb="00FEF2F2"/>
        </patternFill>
      </fill>
    </dxf>
    <dxf>
      <font>
        <name val="Arial"/>
        <b val="1"/>
        <color rgb="00047857"/>
        <sz val="14"/>
      </font>
      <fill>
        <patternFill patternType="solid">
          <fgColor rgb="00ECFDF5"/>
        </patternFill>
      </fill>
    </dxf>
    <dxf>
      <font>
        <name val="Arial"/>
        <b val="1"/>
        <color rgb="00B91C1C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Q35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6" customWidth="1" min="2" max="2"/>
    <col width="17" customWidth="1" min="3" max="3"/>
    <col width="3" customWidth="1" min="4" max="4"/>
    <col width="40" customWidth="1" min="5" max="5"/>
    <col width="17" customWidth="1" min="6" max="6"/>
    <col width="3" customWidth="1" min="7" max="7"/>
    <col width="13" customWidth="1" min="8" max="8"/>
    <col width="16" customWidth="1" min="9" max="9"/>
    <col width="3" customWidth="1" min="10" max="10"/>
    <col width="10" customWidth="1" min="11" max="11"/>
    <col width="10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</cols>
  <sheetData>
    <row r="1" ht="36" customHeight="1">
      <c r="B1" s="1" t="inlineStr">
        <is>
          <t>Planilha de precificação do Mercado Livre</t>
        </is>
      </c>
    </row>
    <row r="2" ht="20" customHeight="1">
      <c r="B2" s="2" t="inlineStr">
        <is>
          <t>Preencha as células azuis. Tudo o mais é calculado. Tabela do ML vigente desde 24/08/2026. Grátis, por Rally de Vendas.</t>
        </is>
      </c>
    </row>
    <row r="4">
      <c r="B4" s="3" t="inlineStr">
        <is>
          <t>O QUE VOCÊ PREENCHE</t>
        </is>
      </c>
      <c r="C4" s="3" t="inlineStr"/>
      <c r="E4" s="3" t="inlineStr">
        <is>
          <t>O QUE A PLANILHA CALCULA</t>
        </is>
      </c>
      <c r="F4" s="3" t="inlineStr"/>
      <c r="H4" s="4" t="inlineStr">
        <is>
          <t>cálculo</t>
        </is>
      </c>
      <c r="K4" s="4" t="inlineStr">
        <is>
          <t>de</t>
        </is>
      </c>
      <c r="L4" s="4" t="inlineStr">
        <is>
          <t>até</t>
        </is>
      </c>
      <c r="M4" s="4" t="inlineStr">
        <is>
          <t>envio</t>
        </is>
      </c>
      <c r="N4" s="4" t="inlineStr">
        <is>
          <t>P equil.</t>
        </is>
      </c>
      <c r="O4" s="4" t="inlineStr">
        <is>
          <t>cand.</t>
        </is>
      </c>
      <c r="P4" s="4" t="inlineStr">
        <is>
          <t>P alvo</t>
        </is>
      </c>
      <c r="Q4" s="4" t="inlineStr">
        <is>
          <t>cand.</t>
        </is>
      </c>
    </row>
    <row r="5" ht="24" customHeight="1">
      <c r="B5" s="5" t="inlineStr">
        <is>
          <t>Preço de venda (R$)</t>
        </is>
      </c>
      <c r="C5" s="6" t="n">
        <v>89.90000000000001</v>
      </c>
      <c r="E5" s="5" t="inlineStr">
        <is>
          <t>Comissão do Mercado Livre</t>
        </is>
      </c>
      <c r="F5" s="7">
        <f>ROUND(C5*H5,2)</f>
        <v/>
      </c>
      <c r="H5" s="8">
        <f>IF(C9&lt;&gt;"",C9,INDEX(IF(C7="Premium",'Tabela ML 2026'!$C$6:$C$13,'Tabela ML 2026'!$B$6:$B$13),MATCH(C8,'Tabela ML 2026'!$A$6:$A$13,0)))</f>
        <v/>
      </c>
      <c r="I5" s="4" t="inlineStr">
        <is>
          <t>comissão %</t>
        </is>
      </c>
      <c r="K5" s="8" t="n">
        <v>0</v>
      </c>
      <c r="L5" s="8" t="n">
        <v>19</v>
      </c>
      <c r="M5" s="8">
        <f>IF($C$16&lt;&gt;"",$C$16,IF(AND($C$15="Sim",1&lt;=3),$H$10,CHOOSE($H$7,INDEX('Tabela ML 2026'!$C$28:$J$57,$H$6,1),INDEX('Tabela ML 2026'!$C$61:$J$90,$H$6,1),INDEX('Tabela ML 2026'!$C$94:$J$123,$H$6,1))))</f>
        <v/>
      </c>
      <c r="N5" s="8">
        <f>IF($H$13&lt;=0,9E+99,IF(OR($C$16&lt;&gt;"",($H$14+M5)/$H$13&gt;=2*M5),($H$14+M5)/$H$13,IF($H$13-0.5&gt;0,$H$14/($H$13-0.5),9E+99)))</f>
        <v/>
      </c>
      <c r="O5" s="8">
        <f>IF(MAX(N5,K5)&lt;L5,MAX(N5,K5),9E+99)</f>
        <v/>
      </c>
      <c r="P5" s="8">
        <f>IF($H$12&lt;=0,9E+99,IF(OR($C$16&lt;&gt;"",($H$14+M5)/$H$12&gt;=2*M5),($H$14+M5)/$H$12,IF($H$12-0.5&gt;0,$H$14/($H$12-0.5),9E+99)))</f>
        <v/>
      </c>
      <c r="Q5" s="8">
        <f>IF(MAX(P5,K5)&lt;L5,MAX(P5,K5),9E+99)</f>
        <v/>
      </c>
    </row>
    <row r="6" ht="30" customHeight="1">
      <c r="B6" s="5" t="inlineStr">
        <is>
          <t>Custo do produto (R$) — quanto você paga por unidade</t>
        </is>
      </c>
      <c r="C6" s="6" t="n">
        <v>40</v>
      </c>
      <c r="E6" s="5" t="inlineStr">
        <is>
          <t>Custo dos Envios no ML (peso × faixa de preço × reputação)</t>
        </is>
      </c>
      <c r="F6" s="7">
        <f>H11</f>
        <v/>
      </c>
      <c r="H6" s="8">
        <f>IFERROR(MATCH(MAX(H15,1)-0.001,'Tabela ML 2026'!$B$28:$B$57,1),1)</f>
        <v/>
      </c>
      <c r="I6" s="4" t="inlineStr">
        <is>
          <t>linha de peso</t>
        </is>
      </c>
      <c r="K6" s="8" t="n">
        <v>19</v>
      </c>
      <c r="L6" s="8" t="n">
        <v>49</v>
      </c>
      <c r="M6" s="8">
        <f>IF($C$16&lt;&gt;"",$C$16,IF(AND($C$15="Sim",2&lt;=3),$H$10,CHOOSE($H$7,INDEX('Tabela ML 2026'!$C$28:$J$57,$H$6,2),INDEX('Tabela ML 2026'!$C$61:$J$90,$H$6,2),INDEX('Tabela ML 2026'!$C$94:$J$123,$H$6,2))))</f>
        <v/>
      </c>
      <c r="N6" s="8">
        <f>IF($H$13&lt;=0,9E+99,($H$14+M6)/$H$13)</f>
        <v/>
      </c>
      <c r="O6" s="8">
        <f>IF(MAX(N6,K6)&lt;L6,MAX(N6,K6),9E+99)</f>
        <v/>
      </c>
      <c r="P6" s="8">
        <f>IF($H$12&lt;=0,9E+99,($H$14+M6)/$H$12)</f>
        <v/>
      </c>
      <c r="Q6" s="8">
        <f>IF(MAX(P6,K6)&lt;L6,MAX(P6,K6),9E+99)</f>
        <v/>
      </c>
    </row>
    <row r="7" ht="24" customHeight="1">
      <c r="B7" s="5" t="inlineStr">
        <is>
          <t>Tipo de anúncio</t>
        </is>
      </c>
      <c r="C7" s="9" t="inlineStr">
        <is>
          <t>Clássico</t>
        </is>
      </c>
      <c r="E7" s="5" t="inlineStr">
        <is>
          <t>Imposto</t>
        </is>
      </c>
      <c r="F7" s="7">
        <f>ROUND(C5*C18,2)</f>
        <v/>
      </c>
      <c r="H7" s="8">
        <f>IFERROR(MATCH(C10,'Tabela ML 2026'!$A$18:$A$20,0),1)</f>
        <v/>
      </c>
      <c r="I7" s="4" t="inlineStr">
        <is>
          <t>reputação nº</t>
        </is>
      </c>
      <c r="K7" s="8" t="n">
        <v>49</v>
      </c>
      <c r="L7" s="8" t="n">
        <v>79</v>
      </c>
      <c r="M7" s="8">
        <f>IF($C$16&lt;&gt;"",$C$16,IF(AND($C$15="Sim",3&lt;=3),$H$10,CHOOSE($H$7,INDEX('Tabela ML 2026'!$C$28:$J$57,$H$6,3),INDEX('Tabela ML 2026'!$C$61:$J$90,$H$6,3),INDEX('Tabela ML 2026'!$C$94:$J$123,$H$6,3))))</f>
        <v/>
      </c>
      <c r="N7" s="8">
        <f>IF($H$13&lt;=0,9E+99,($H$14+M7)/$H$13)</f>
        <v/>
      </c>
      <c r="O7" s="8">
        <f>IF(MAX(N7,K7)&lt;L7,MAX(N7,K7),9E+99)</f>
        <v/>
      </c>
      <c r="P7" s="8">
        <f>IF($H$12&lt;=0,9E+99,($H$14+M7)/$H$12)</f>
        <v/>
      </c>
      <c r="Q7" s="8">
        <f>IF(MAX(P7,K7)&lt;L7,MAX(P7,K7),9E+99)</f>
        <v/>
      </c>
    </row>
    <row r="8" ht="24" customHeight="1">
      <c r="B8" s="5" t="inlineStr">
        <is>
          <t>Categoria (define a comissão)</t>
        </is>
      </c>
      <c r="C8" s="9" t="inlineStr">
        <is>
          <t>Roupas: blusas femininas (MLB3112)</t>
        </is>
      </c>
      <c r="E8" s="5" t="inlineStr">
        <is>
          <t>Ads</t>
        </is>
      </c>
      <c r="F8" s="7">
        <f>ROUND(C5*C19,2)</f>
        <v/>
      </c>
      <c r="H8" s="8">
        <f>MATCH(C5,$K$5:$K$12,1)</f>
        <v/>
      </c>
      <c r="I8" s="4" t="inlineStr">
        <is>
          <t>coluna de preço</t>
        </is>
      </c>
      <c r="K8" s="8" t="n">
        <v>79</v>
      </c>
      <c r="L8" s="8" t="n">
        <v>100</v>
      </c>
      <c r="M8" s="8">
        <f>IF($C$16&lt;&gt;"",$C$16,IF(AND($C$15="Sim",4&lt;=3),$H$10,CHOOSE($H$7,INDEX('Tabela ML 2026'!$C$28:$J$57,$H$6,4),INDEX('Tabela ML 2026'!$C$61:$J$90,$H$6,4),INDEX('Tabela ML 2026'!$C$94:$J$123,$H$6,4))))</f>
        <v/>
      </c>
      <c r="N8" s="8">
        <f>IF($H$13&lt;=0,9E+99,($H$14+M8)/$H$13)</f>
        <v/>
      </c>
      <c r="O8" s="8">
        <f>IF(MAX(N8,K8)&lt;L8,MAX(N8,K8),9E+99)</f>
        <v/>
      </c>
      <c r="P8" s="8">
        <f>IF($H$12&lt;=0,9E+99,($H$14+M8)/$H$12)</f>
        <v/>
      </c>
      <c r="Q8" s="8">
        <f>IF(MAX(P8,K8)&lt;L8,MAX(P8,K8),9E+99)</f>
        <v/>
      </c>
    </row>
    <row r="9" ht="24" customHeight="1">
      <c r="B9" s="5" t="inlineStr">
        <is>
          <t>Comissão forçada (%) — deixe vazio para usar a tabela</t>
        </is>
      </c>
      <c r="C9" s="10" t="n"/>
      <c r="E9" s="5" t="inlineStr">
        <is>
          <t>Provisão devoluções/cancelamentos</t>
        </is>
      </c>
      <c r="F9" s="7">
        <f>ROUND(C5*C20,2)</f>
        <v/>
      </c>
      <c r="H9" s="8">
        <f>CHOOSE($H$7,INDEX('Tabela ML 2026'!$C$28:$J$57,$H$6,$H$8),INDEX('Tabela ML 2026'!$C$61:$J$90,$H$6,$H$8),INDEX('Tabela ML 2026'!$C$94:$J$123,$H$6,$H$8))</f>
        <v/>
      </c>
      <c r="I9" s="4" t="inlineStr">
        <is>
          <t>envio tabela</t>
        </is>
      </c>
      <c r="K9" s="8" t="n">
        <v>100</v>
      </c>
      <c r="L9" s="8" t="n">
        <v>120</v>
      </c>
      <c r="M9" s="8">
        <f>IF($C$16&lt;&gt;"",$C$16,IF(AND($C$15="Sim",5&lt;=3),$H$10,CHOOSE($H$7,INDEX('Tabela ML 2026'!$C$28:$J$57,$H$6,5),INDEX('Tabela ML 2026'!$C$61:$J$90,$H$6,5),INDEX('Tabela ML 2026'!$C$94:$J$123,$H$6,5))))</f>
        <v/>
      </c>
      <c r="N9" s="8">
        <f>IF($H$13&lt;=0,9E+99,($H$14+M9)/$H$13)</f>
        <v/>
      </c>
      <c r="O9" s="8">
        <f>IF(MAX(N9,K9)&lt;L9,MAX(N9,K9),9E+99)</f>
        <v/>
      </c>
      <c r="P9" s="8">
        <f>IF($H$12&lt;=0,9E+99,($H$14+M9)/$H$12)</f>
        <v/>
      </c>
      <c r="Q9" s="8">
        <f>IF(MAX(P9,K9)&lt;L9,MAX(P9,K9),9E+99)</f>
        <v/>
      </c>
    </row>
    <row r="10" ht="24" customHeight="1">
      <c r="B10" s="5" t="inlineStr">
        <is>
          <t>Sua reputação no Mercado Livre</t>
        </is>
      </c>
      <c r="C10" s="9" t="inlineStr">
        <is>
          <t>Verde, MercadoLíder ou sem reputação</t>
        </is>
      </c>
      <c r="E10" s="5" t="inlineStr">
        <is>
          <t>Embalagem</t>
        </is>
      </c>
      <c r="F10" s="7">
        <f>C17</f>
        <v/>
      </c>
      <c r="H10" s="8">
        <f>CHOOSE($H$7,INDEX('Tabela ML 2026'!$K$28:$K$57,$H$6),INDEX('Tabela ML 2026'!$K$61:$K$90,$H$6),INDEX('Tabela ML 2026'!$K$94:$K$123,$H$6))</f>
        <v/>
      </c>
      <c r="I10" s="4" t="inlineStr">
        <is>
          <t>envio opcional</t>
        </is>
      </c>
      <c r="K10" s="8" t="n">
        <v>120</v>
      </c>
      <c r="L10" s="8" t="n">
        <v>150</v>
      </c>
      <c r="M10" s="8">
        <f>IF($C$16&lt;&gt;"",$C$16,IF(AND($C$15="Sim",6&lt;=3),$H$10,CHOOSE($H$7,INDEX('Tabela ML 2026'!$C$28:$J$57,$H$6,6),INDEX('Tabela ML 2026'!$C$61:$J$90,$H$6,6),INDEX('Tabela ML 2026'!$C$94:$J$123,$H$6,6))))</f>
        <v/>
      </c>
      <c r="N10" s="8">
        <f>IF($H$13&lt;=0,9E+99,($H$14+M10)/$H$13)</f>
        <v/>
      </c>
      <c r="O10" s="8">
        <f>IF(MAX(N10,K10)&lt;L10,MAX(N10,K10),9E+99)</f>
        <v/>
      </c>
      <c r="P10" s="8">
        <f>IF($H$12&lt;=0,9E+99,($H$14+M10)/$H$12)</f>
        <v/>
      </c>
      <c r="Q10" s="8">
        <f>IF(MAX(P10,K10)&lt;L10,MAX(P10,K10),9E+99)</f>
        <v/>
      </c>
    </row>
    <row r="11" ht="24" customHeight="1">
      <c r="B11" s="5" t="inlineStr">
        <is>
          <t>Peso físico do pacote embalado (gramas)</t>
        </is>
      </c>
      <c r="C11" s="11" t="n">
        <v>300</v>
      </c>
      <c r="E11" s="5" t="inlineStr">
        <is>
          <t>Custo do produto</t>
        </is>
      </c>
      <c r="F11" s="7">
        <f>C6</f>
        <v/>
      </c>
      <c r="H11" s="8">
        <f>ROUND(IF(C16&lt;&gt;"",C16,IF(C5&lt;19,MIN(IF(AND(C15="Sim",C5&lt;79),H10,H9),C5/2),IF(AND(C15="Sim",C5&lt;79),H10,H9))),2)</f>
        <v/>
      </c>
      <c r="I11" s="4" t="inlineStr">
        <is>
          <t>envio efetivo</t>
        </is>
      </c>
      <c r="K11" s="8" t="n">
        <v>150</v>
      </c>
      <c r="L11" s="8" t="n">
        <v>200</v>
      </c>
      <c r="M11" s="8">
        <f>IF($C$16&lt;&gt;"",$C$16,IF(AND($C$15="Sim",7&lt;=3),$H$10,CHOOSE($H$7,INDEX('Tabela ML 2026'!$C$28:$J$57,$H$6,7),INDEX('Tabela ML 2026'!$C$61:$J$90,$H$6,7),INDEX('Tabela ML 2026'!$C$94:$J$123,$H$6,7))))</f>
        <v/>
      </c>
      <c r="N11" s="8">
        <f>IF($H$13&lt;=0,9E+99,($H$14+M11)/$H$13)</f>
        <v/>
      </c>
      <c r="O11" s="8">
        <f>IF(MAX(N11,K11)&lt;L11,MAX(N11,K11),9E+99)</f>
        <v/>
      </c>
      <c r="P11" s="8">
        <f>IF($H$12&lt;=0,9E+99,($H$14+M11)/$H$12)</f>
        <v/>
      </c>
      <c r="Q11" s="8">
        <f>IF(MAX(P11,K11)&lt;L11,MAX(P11,K11),9E+99)</f>
        <v/>
      </c>
    </row>
    <row r="12" ht="24" customHeight="1">
      <c r="B12" s="5" t="inlineStr">
        <is>
          <t>Comprimento do pacote (cm)</t>
        </is>
      </c>
      <c r="C12" s="12" t="n">
        <v>20</v>
      </c>
      <c r="E12" s="5" t="inlineStr">
        <is>
          <t>Total de custos e taxas</t>
        </is>
      </c>
      <c r="F12" s="7">
        <f>SUM(F5:F11)</f>
        <v/>
      </c>
      <c r="H12" s="8">
        <f>1-H5-C18-C19-C20-C21</f>
        <v/>
      </c>
      <c r="I12" s="4" t="inlineStr">
        <is>
          <t>denom. margem</t>
        </is>
      </c>
      <c r="K12" s="8" t="n">
        <v>200</v>
      </c>
      <c r="L12" s="8" t="n">
        <v>9e+99</v>
      </c>
      <c r="M12" s="8">
        <f>IF($C$16&lt;&gt;"",$C$16,IF(AND($C$15="Sim",8&lt;=3),$H$10,CHOOSE($H$7,INDEX('Tabela ML 2026'!$C$28:$J$57,$H$6,8),INDEX('Tabela ML 2026'!$C$61:$J$90,$H$6,8),INDEX('Tabela ML 2026'!$C$94:$J$123,$H$6,8))))</f>
        <v/>
      </c>
      <c r="N12" s="8">
        <f>IF($H$13&lt;=0,9E+99,($H$14+M12)/$H$13)</f>
        <v/>
      </c>
      <c r="O12" s="8">
        <f>IF(MAX(N12,K12)&lt;L12,MAX(N12,K12),9E+99)</f>
        <v/>
      </c>
      <c r="P12" s="8">
        <f>IF($H$12&lt;=0,9E+99,($H$14+M12)/$H$12)</f>
        <v/>
      </c>
      <c r="Q12" s="8">
        <f>IF(MAX(P12,K12)&lt;L12,MAX(P12,K12),9E+99)</f>
        <v/>
      </c>
    </row>
    <row r="13" ht="24" customHeight="1">
      <c r="B13" s="5" t="inlineStr">
        <is>
          <t>Largura do pacote (cm)</t>
        </is>
      </c>
      <c r="C13" s="12" t="n">
        <v>15</v>
      </c>
      <c r="E13" s="5" t="inlineStr">
        <is>
          <t>LUCRO LÍQUIDO por venda</t>
        </is>
      </c>
      <c r="F13" s="13">
        <f>C5-F12</f>
        <v/>
      </c>
      <c r="H13" s="8">
        <f>1-H5-C18-C19-C20</f>
        <v/>
      </c>
      <c r="I13" s="4" t="inlineStr">
        <is>
          <t>denom. equilíbrio</t>
        </is>
      </c>
      <c r="K13" s="4" t="inlineStr">
        <is>
          <t>faixas de preço do Custo dos Envios; cand. = menor preço da faixa que entrega a meta</t>
        </is>
      </c>
    </row>
    <row r="14" ht="24" customHeight="1">
      <c r="B14" s="5" t="inlineStr">
        <is>
          <t>Altura do pacote (cm)</t>
        </is>
      </c>
      <c r="C14" s="12" t="n">
        <v>10</v>
      </c>
      <c r="E14" s="5" t="inlineStr">
        <is>
          <t>Margem líquida real (% do preço)</t>
        </is>
      </c>
      <c r="F14" s="14">
        <f>IF(C5&gt;0,F13/C5,0)</f>
        <v/>
      </c>
      <c r="H14" s="8">
        <f>C6+C17</f>
        <v/>
      </c>
      <c r="I14" s="4" t="inlineStr">
        <is>
          <t>custo base</t>
        </is>
      </c>
    </row>
    <row r="15" ht="24" customHeight="1">
      <c r="B15" s="5" t="inlineStr">
        <is>
          <t>Oferecer frete grátis rápido abaixo de R$ 79? (Sim/Não)</t>
        </is>
      </c>
      <c r="C15" s="9" t="inlineStr">
        <is>
          <t>Não</t>
        </is>
      </c>
      <c r="E15" s="5" t="inlineStr">
        <is>
          <t>Markup sobre o custo</t>
        </is>
      </c>
      <c r="F15" s="15">
        <f>IF(C6&gt;0,F13/C6,0)</f>
        <v/>
      </c>
      <c r="H15" s="8">
        <f>MAX(C11,ROUND(C12*C13*C14/6,0))</f>
        <v/>
      </c>
      <c r="I15" s="4" t="inlineStr">
        <is>
          <t>peso cobrável (g)</t>
        </is>
      </c>
    </row>
    <row r="16" ht="40" customHeight="1">
      <c r="B16" s="5" t="inlineStr">
        <is>
          <t>Custo de envio forçado (R$) — deixe vazio para usar a tabela (use para Flex, envio a combinar, kits ou categoria especial)</t>
        </is>
      </c>
      <c r="C16" s="6" t="n"/>
      <c r="E16" s="5" t="inlineStr">
        <is>
          <t>Frete para o comprador nesse preço</t>
        </is>
      </c>
      <c r="F16" s="16">
        <f>IF(C5&lt;19,"comprador paga",IF(C5&lt;79,IF(C15="Sim","grátis rápido (você paga)","grátis padrão (ML paga)"),"grátis rápido (você paga)"))</f>
        <v/>
      </c>
    </row>
    <row r="17" ht="24" customHeight="1">
      <c r="B17" s="5" t="inlineStr">
        <is>
          <t>Embalagem por pedido (R$)</t>
        </is>
      </c>
      <c r="C17" s="6" t="n">
        <v>1.5</v>
      </c>
      <c r="E17" s="5" t="inlineStr">
        <is>
          <t>Peso cobrável (maior entre físico e volumétrico)</t>
        </is>
      </c>
      <c r="F17" s="17">
        <f>H15</f>
        <v/>
      </c>
    </row>
    <row r="18" ht="24" customHeight="1">
      <c r="B18" s="5" t="inlineStr">
        <is>
          <t>Imposto sobre a venda (%) — MEI = 0</t>
        </is>
      </c>
      <c r="C18" s="10" t="n">
        <v>0.06</v>
      </c>
    </row>
    <row r="19" ht="24" customHeight="1">
      <c r="B19" s="5" t="inlineStr">
        <is>
          <t>Ads / Product Ads (% do preço)</t>
        </is>
      </c>
      <c r="C19" s="10" t="n">
        <v>0</v>
      </c>
      <c r="E19" s="5" t="inlineStr">
        <is>
          <t>Preço de EQUILÍBRIO (lucro zero)</t>
        </is>
      </c>
      <c r="F19" s="7">
        <f>IF(H13&lt;=0,"inatingível",ROUND(MIN(O5:O12),2))</f>
        <v/>
      </c>
    </row>
    <row r="20" ht="24" customHeight="1">
      <c r="B20" s="5" t="inlineStr">
        <is>
          <t>Provisão para devoluções e cancelamentos (%)</t>
        </is>
      </c>
      <c r="C20" s="10" t="n">
        <v>0.02</v>
      </c>
      <c r="E20" s="5" t="inlineStr">
        <is>
          <t>Preço para a margem que você quer</t>
        </is>
      </c>
      <c r="F20" s="18">
        <f>IF(H12&lt;=0,"inatingível",ROUND(MIN(Q5:Q12),2))</f>
        <v/>
      </c>
    </row>
    <row r="21" ht="24" customHeight="1">
      <c r="B21" s="5" t="inlineStr">
        <is>
          <t>Margem líquida que você quer (% sobre o preço)</t>
        </is>
      </c>
      <c r="C21" s="10" t="n">
        <v>0.2</v>
      </c>
      <c r="E21" s="5" t="inlineStr">
        <is>
          <t>Lucro nesse preço</t>
        </is>
      </c>
      <c r="F21" s="7">
        <f>IFERROR(ROUND(F20*C21,2),"—")</f>
        <v/>
      </c>
    </row>
    <row r="22" ht="30" customHeight="1">
      <c r="E22" s="19" t="inlineStr">
        <is>
          <t>Os preços-alvo já consideram que o custo de envio muda ao cruzar R$ 19, R$ 49, R$ 79, R$ 100, R$ 120, R$ 150 e R$ 200.</t>
        </is>
      </c>
    </row>
    <row r="25">
      <c r="B25" s="3" t="inlineStr">
        <is>
          <t>E SE EU MUDAR O PREÇO?</t>
        </is>
      </c>
      <c r="C25" s="3" t="inlineStr"/>
      <c r="E25" s="3" t="inlineStr"/>
      <c r="F25" s="3" t="inlineStr"/>
    </row>
    <row r="26">
      <c r="B26" s="20" t="inlineStr">
        <is>
          <t>Preço</t>
        </is>
      </c>
      <c r="C26" s="20" t="inlineStr">
        <is>
          <t>Lucro líquido</t>
        </is>
      </c>
      <c r="E26" s="20" t="inlineStr">
        <is>
          <t>Margem</t>
        </is>
      </c>
      <c r="F26" s="20" t="inlineStr">
        <is>
          <t>Custo de envio</t>
        </is>
      </c>
      <c r="H26" s="20" t="inlineStr">
        <is>
          <t>Frete p/ comprador</t>
        </is>
      </c>
    </row>
    <row r="27">
      <c r="B27" s="21">
        <f>ROUND($C$5*0.7,2)</f>
        <v/>
      </c>
      <c r="C27" s="21">
        <f>B27-ROUND(B27*$H$5,2)-ROUND(IF($C$16&lt;&gt;"",$C$16,IF(B27&lt;19,MIN($M$5,B27/2),INDEX($M$5:$M$12,MATCH(B27,$K$5:$K$12,1)))),2)-ROUND(B27*($C$18+$C$19+$C$20),2)-$C$17-$C$6</f>
        <v/>
      </c>
      <c r="E27" s="22">
        <f>IF(B27&gt;0,C27/B27,0)</f>
        <v/>
      </c>
      <c r="F27" s="21">
        <f>ROUND(IF($C$16&lt;&gt;"",$C$16,IF(B27&lt;19,MIN($M$5,B27/2),INDEX($M$5:$M$12,MATCH(B27,$K$5:$K$12,1)))),2)</f>
        <v/>
      </c>
      <c r="H27" s="23">
        <f>IF(B27&lt;19,"comprador",IF(B27&lt;79,IF($C$15="Sim","você","ML"),"você"))</f>
        <v/>
      </c>
    </row>
    <row r="28">
      <c r="B28" s="21">
        <f>ROUND($C$5*0.8,2)</f>
        <v/>
      </c>
      <c r="C28" s="21">
        <f>B28-ROUND(B28*$H$5,2)-ROUND(IF($C$16&lt;&gt;"",$C$16,IF(B28&lt;19,MIN($M$5,B28/2),INDEX($M$5:$M$12,MATCH(B28,$K$5:$K$12,1)))),2)-ROUND(B28*($C$18+$C$19+$C$20),2)-$C$17-$C$6</f>
        <v/>
      </c>
      <c r="E28" s="22">
        <f>IF(B28&gt;0,C28/B28,0)</f>
        <v/>
      </c>
      <c r="F28" s="21">
        <f>ROUND(IF($C$16&lt;&gt;"",$C$16,IF(B28&lt;19,MIN($M$5,B28/2),INDEX($M$5:$M$12,MATCH(B28,$K$5:$K$12,1)))),2)</f>
        <v/>
      </c>
      <c r="H28" s="23">
        <f>IF(B28&lt;19,"comprador",IF(B28&lt;79,IF($C$15="Sim","você","ML"),"você"))</f>
        <v/>
      </c>
    </row>
    <row r="29">
      <c r="B29" s="21">
        <f>ROUND($C$5*0.9,2)</f>
        <v/>
      </c>
      <c r="C29" s="21">
        <f>B29-ROUND(B29*$H$5,2)-ROUND(IF($C$16&lt;&gt;"",$C$16,IF(B29&lt;19,MIN($M$5,B29/2),INDEX($M$5:$M$12,MATCH(B29,$K$5:$K$12,1)))),2)-ROUND(B29*($C$18+$C$19+$C$20),2)-$C$17-$C$6</f>
        <v/>
      </c>
      <c r="E29" s="22">
        <f>IF(B29&gt;0,C29/B29,0)</f>
        <v/>
      </c>
      <c r="F29" s="21">
        <f>ROUND(IF($C$16&lt;&gt;"",$C$16,IF(B29&lt;19,MIN($M$5,B29/2),INDEX($M$5:$M$12,MATCH(B29,$K$5:$K$12,1)))),2)</f>
        <v/>
      </c>
      <c r="H29" s="23">
        <f>IF(B29&lt;19,"comprador",IF(B29&lt;79,IF($C$15="Sim","você","ML"),"você"))</f>
        <v/>
      </c>
    </row>
    <row r="30">
      <c r="B30" s="21">
        <f>ROUND($C$5*0.95,2)</f>
        <v/>
      </c>
      <c r="C30" s="21">
        <f>B30-ROUND(B30*$H$5,2)-ROUND(IF($C$16&lt;&gt;"",$C$16,IF(B30&lt;19,MIN($M$5,B30/2),INDEX($M$5:$M$12,MATCH(B30,$K$5:$K$12,1)))),2)-ROUND(B30*($C$18+$C$19+$C$20),2)-$C$17-$C$6</f>
        <v/>
      </c>
      <c r="E30" s="22">
        <f>IF(B30&gt;0,C30/B30,0)</f>
        <v/>
      </c>
      <c r="F30" s="21">
        <f>ROUND(IF($C$16&lt;&gt;"",$C$16,IF(B30&lt;19,MIN($M$5,B30/2),INDEX($M$5:$M$12,MATCH(B30,$K$5:$K$12,1)))),2)</f>
        <v/>
      </c>
      <c r="H30" s="23">
        <f>IF(B30&lt;19,"comprador",IF(B30&lt;79,IF($C$15="Sim","você","ML"),"você"))</f>
        <v/>
      </c>
    </row>
    <row r="31">
      <c r="B31" s="24">
        <f>ROUND($C$5*1.0,2)</f>
        <v/>
      </c>
      <c r="C31" s="24">
        <f>B31-ROUND(B31*$H$5,2)-ROUND(IF($C$16&lt;&gt;"",$C$16,IF(B31&lt;19,MIN($M$5,B31/2),INDEX($M$5:$M$12,MATCH(B31,$K$5:$K$12,1)))),2)-ROUND(B31*($C$18+$C$19+$C$20),2)-$C$17-$C$6</f>
        <v/>
      </c>
      <c r="E31" s="25">
        <f>IF(B31&gt;0,C31/B31,0)</f>
        <v/>
      </c>
      <c r="F31" s="24">
        <f>ROUND(IF($C$16&lt;&gt;"",$C$16,IF(B31&lt;19,MIN($M$5,B31/2),INDEX($M$5:$M$12,MATCH(B31,$K$5:$K$12,1)))),2)</f>
        <v/>
      </c>
      <c r="H31" s="23">
        <f>IF(B31&lt;19,"comprador",IF(B31&lt;79,IF($C$15="Sim","você","ML"),"você"))</f>
        <v/>
      </c>
    </row>
    <row r="32">
      <c r="B32" s="21">
        <f>ROUND($C$5*1.05,2)</f>
        <v/>
      </c>
      <c r="C32" s="21">
        <f>B32-ROUND(B32*$H$5,2)-ROUND(IF($C$16&lt;&gt;"",$C$16,IF(B32&lt;19,MIN($M$5,B32/2),INDEX($M$5:$M$12,MATCH(B32,$K$5:$K$12,1)))),2)-ROUND(B32*($C$18+$C$19+$C$20),2)-$C$17-$C$6</f>
        <v/>
      </c>
      <c r="E32" s="22">
        <f>IF(B32&gt;0,C32/B32,0)</f>
        <v/>
      </c>
      <c r="F32" s="21">
        <f>ROUND(IF($C$16&lt;&gt;"",$C$16,IF(B32&lt;19,MIN($M$5,B32/2),INDEX($M$5:$M$12,MATCH(B32,$K$5:$K$12,1)))),2)</f>
        <v/>
      </c>
      <c r="H32" s="23">
        <f>IF(B32&lt;19,"comprador",IF(B32&lt;79,IF($C$15="Sim","você","ML"),"você"))</f>
        <v/>
      </c>
    </row>
    <row r="33">
      <c r="B33" s="21">
        <f>ROUND($C$5*1.1,2)</f>
        <v/>
      </c>
      <c r="C33" s="21">
        <f>B33-ROUND(B33*$H$5,2)-ROUND(IF($C$16&lt;&gt;"",$C$16,IF(B33&lt;19,MIN($M$5,B33/2),INDEX($M$5:$M$12,MATCH(B33,$K$5:$K$12,1)))),2)-ROUND(B33*($C$18+$C$19+$C$20),2)-$C$17-$C$6</f>
        <v/>
      </c>
      <c r="E33" s="22">
        <f>IF(B33&gt;0,C33/B33,0)</f>
        <v/>
      </c>
      <c r="F33" s="21">
        <f>ROUND(IF($C$16&lt;&gt;"",$C$16,IF(B33&lt;19,MIN($M$5,B33/2),INDEX($M$5:$M$12,MATCH(B33,$K$5:$K$12,1)))),2)</f>
        <v/>
      </c>
      <c r="H33" s="23">
        <f>IF(B33&lt;19,"comprador",IF(B33&lt;79,IF($C$15="Sim","você","ML"),"você"))</f>
        <v/>
      </c>
    </row>
    <row r="34">
      <c r="B34" s="21">
        <f>ROUND($C$5*1.2,2)</f>
        <v/>
      </c>
      <c r="C34" s="21">
        <f>B34-ROUND(B34*$H$5,2)-ROUND(IF($C$16&lt;&gt;"",$C$16,IF(B34&lt;19,MIN($M$5,B34/2),INDEX($M$5:$M$12,MATCH(B34,$K$5:$K$12,1)))),2)-ROUND(B34*($C$18+$C$19+$C$20),2)-$C$17-$C$6</f>
        <v/>
      </c>
      <c r="E34" s="22">
        <f>IF(B34&gt;0,C34/B34,0)</f>
        <v/>
      </c>
      <c r="F34" s="21">
        <f>ROUND(IF($C$16&lt;&gt;"",$C$16,IF(B34&lt;19,MIN($M$5,B34/2),INDEX($M$5:$M$12,MATCH(B34,$K$5:$K$12,1)))),2)</f>
        <v/>
      </c>
      <c r="H34" s="23">
        <f>IF(B34&lt;19,"comprador",IF(B34&lt;79,IF($C$15="Sim","você","ML"),"você"))</f>
        <v/>
      </c>
    </row>
    <row r="35">
      <c r="B35" s="21">
        <f>ROUND($C$5*1.3,2)</f>
        <v/>
      </c>
      <c r="C35" s="21">
        <f>B35-ROUND(B35*$H$5,2)-ROUND(IF($C$16&lt;&gt;"",$C$16,IF(B35&lt;19,MIN($M$5,B35/2),INDEX($M$5:$M$12,MATCH(B35,$K$5:$K$12,1)))),2)-ROUND(B35*($C$18+$C$19+$C$20),2)-$C$17-$C$6</f>
        <v/>
      </c>
      <c r="E35" s="22">
        <f>IF(B35&gt;0,C35/B35,0)</f>
        <v/>
      </c>
      <c r="F35" s="21">
        <f>ROUND(IF($C$16&lt;&gt;"",$C$16,IF(B35&lt;19,MIN($M$5,B35/2),INDEX($M$5:$M$12,MATCH(B35,$K$5:$K$12,1)))),2)</f>
        <v/>
      </c>
      <c r="H35" s="23">
        <f>IF(B35&lt;19,"comprador",IF(B35&lt;79,IF($C$15="Sim","você","ML"),"você"))</f>
        <v/>
      </c>
    </row>
  </sheetData>
  <mergeCells count="3">
    <mergeCell ref="B2:F2"/>
    <mergeCell ref="E22:F22"/>
    <mergeCell ref="B1:F1"/>
  </mergeCells>
  <conditionalFormatting sqref="F13">
    <cfRule type="cellIs" priority="1" operator="lessThan" dxfId="0">
      <formula>0</formula>
    </cfRule>
    <cfRule type="cellIs" priority="2" operator="greaterThanOrEqual" dxfId="1">
      <formula>0</formula>
    </cfRule>
  </conditionalFormatting>
  <conditionalFormatting sqref="C27">
    <cfRule type="cellIs" priority="3" operator="lessThan" dxfId="2">
      <formula>0</formula>
    </cfRule>
  </conditionalFormatting>
  <conditionalFormatting sqref="C28">
    <cfRule type="cellIs" priority="4" operator="lessThan" dxfId="2">
      <formula>0</formula>
    </cfRule>
  </conditionalFormatting>
  <conditionalFormatting sqref="C29">
    <cfRule type="cellIs" priority="5" operator="lessThan" dxfId="2">
      <formula>0</formula>
    </cfRule>
  </conditionalFormatting>
  <conditionalFormatting sqref="C30">
    <cfRule type="cellIs" priority="6" operator="lessThan" dxfId="2">
      <formula>0</formula>
    </cfRule>
  </conditionalFormatting>
  <conditionalFormatting sqref="C31">
    <cfRule type="cellIs" priority="7" operator="lessThan" dxfId="2">
      <formula>0</formula>
    </cfRule>
  </conditionalFormatting>
  <conditionalFormatting sqref="C32">
    <cfRule type="cellIs" priority="8" operator="lessThan" dxfId="2">
      <formula>0</formula>
    </cfRule>
  </conditionalFormatting>
  <conditionalFormatting sqref="C33">
    <cfRule type="cellIs" priority="9" operator="lessThan" dxfId="2">
      <formula>0</formula>
    </cfRule>
  </conditionalFormatting>
  <conditionalFormatting sqref="C34">
    <cfRule type="cellIs" priority="10" operator="lessThan" dxfId="2">
      <formula>0</formula>
    </cfRule>
  </conditionalFormatting>
  <conditionalFormatting sqref="C35">
    <cfRule type="cellIs" priority="11" operator="lessThan" dxfId="2">
      <formula>0</formula>
    </cfRule>
  </conditionalFormatting>
  <dataValidations count="4">
    <dataValidation sqref="C7" showDropDown="0" showInputMessage="0" showErrorMessage="0" allowBlank="0" type="list">
      <formula1>"Clássico,Premium"</formula1>
    </dataValidation>
    <dataValidation sqref="C8" showDropDown="0" showInputMessage="0" showErrorMessage="0" allowBlank="0" type="list">
      <formula1>='Tabela ML 2026'!$A$6:$A$13</formula1>
    </dataValidation>
    <dataValidation sqref="C10" showDropDown="0" showInputMessage="0" showErrorMessage="0" allowBlank="0" type="list">
      <formula1>='Tabela ML 2026'!$A$18:$A$20</formula1>
    </dataValidation>
    <dataValidation sqref="C15" showDropDown="0" showInputMessage="0" showErrorMessage="0" allowBlank="0" type="list">
      <formula1>"Sim,Não"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3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20" customWidth="1" min="11" max="11"/>
  </cols>
  <sheetData>
    <row r="1" ht="34" customHeight="1">
      <c r="A1" s="1" t="inlineStr">
        <is>
          <t>Tabela de taxas do Mercado Livre — vigente desde 24/08/2026</t>
        </is>
      </c>
    </row>
    <row r="2" ht="20" customHeight="1">
      <c r="A2" s="2" t="inlineStr">
        <is>
          <t>Gerada em 23/09/2026 · comissão medida na API oficial · custos de envio copiados das páginas oficiais de ajuda do ML · edite as células azuis se a sua conta tiver condição diferente</t>
        </is>
      </c>
    </row>
    <row r="4">
      <c r="A4" s="26" t="inlineStr">
        <is>
          <t>1. Comissão por categoria (tarifa de venda)</t>
        </is>
      </c>
    </row>
    <row r="5" ht="30" customHeight="1">
      <c r="A5" s="27" t="inlineStr">
        <is>
          <t>Categoria</t>
        </is>
      </c>
      <c r="B5" s="27" t="inlineStr">
        <is>
          <t>Clássico</t>
        </is>
      </c>
      <c r="C5" s="27" t="inlineStr">
        <is>
          <t>Premium</t>
        </is>
      </c>
      <c r="D5" s="27" t="inlineStr">
        <is>
          <t>Observação</t>
        </is>
      </c>
      <c r="E5" s="28" t="n"/>
      <c r="F5" s="28" t="n"/>
      <c r="G5" s="28" t="n"/>
      <c r="H5" s="28" t="n"/>
      <c r="I5" s="28" t="n"/>
      <c r="J5" s="28" t="n"/>
      <c r="K5" s="29" t="n"/>
    </row>
    <row r="6">
      <c r="A6" s="30" t="inlineStr">
        <is>
          <t>Outra categoria (padrão ML)</t>
        </is>
      </c>
      <c r="B6" s="31" t="n">
        <v>0.13</v>
      </c>
      <c r="C6" s="31" t="n">
        <v>0.17</v>
      </c>
      <c r="D6" s="23" t="inlineStr">
        <is>
          <t>Padrão quando a categoria não está na lista — confira na sua conta</t>
        </is>
      </c>
    </row>
    <row r="7">
      <c r="A7" s="30" t="inlineStr">
        <is>
          <t>Roupas: blusas femininas (MLB3112)</t>
        </is>
      </c>
      <c r="B7" s="31" t="n">
        <v>0.14</v>
      </c>
      <c r="C7" s="31" t="n">
        <v>0.19</v>
      </c>
      <c r="D7" s="23" t="inlineStr">
        <is>
          <t>Pode cair para Clássico 12% · Premium 15% em preços entre R$ 150 e R$ 700 (categorias selecionadas, não garantido — /ajuda/51251)</t>
        </is>
      </c>
    </row>
    <row r="8">
      <c r="A8" s="30" t="inlineStr">
        <is>
          <t>Celulares e smartphones (MLB1055)</t>
        </is>
      </c>
      <c r="B8" s="31" t="n">
        <v>0.11</v>
      </c>
      <c r="C8" s="31" t="n">
        <v>0.16</v>
      </c>
      <c r="D8" s="23" t="inlineStr"/>
    </row>
    <row r="9">
      <c r="A9" s="30" t="inlineStr">
        <is>
          <t>Games e consoles (MLB1144)</t>
        </is>
      </c>
      <c r="B9" s="31" t="n">
        <v>0.13</v>
      </c>
      <c r="C9" s="31" t="n">
        <v>0.18</v>
      </c>
      <c r="D9" s="23" t="inlineStr"/>
    </row>
    <row r="10">
      <c r="A10" s="30" t="inlineStr">
        <is>
          <t>Beleza e cuidado pessoal (MLB1246)</t>
        </is>
      </c>
      <c r="B10" s="31" t="n">
        <v>0.13</v>
      </c>
      <c r="C10" s="31" t="n">
        <v>0.17</v>
      </c>
      <c r="D10" s="23" t="inlineStr">
        <is>
          <t>Pode cair para Premium 15% entre R$ 150 e R$ 700 (não garantido)</t>
        </is>
      </c>
    </row>
    <row r="11">
      <c r="A11" s="30" t="inlineStr">
        <is>
          <t>Casa, móveis e decoração (MLB1574)</t>
        </is>
      </c>
      <c r="B11" s="31" t="n">
        <v>0.115</v>
      </c>
      <c r="C11" s="31" t="n">
        <v>0.165</v>
      </c>
      <c r="D11" s="23" t="inlineStr">
        <is>
          <t>Pode cair para Clássico 10,5% · Premium 13,5% entre R$ 150 e R$ 700 (não garantido)</t>
        </is>
      </c>
    </row>
    <row r="12">
      <c r="A12" s="30" t="inlineStr">
        <is>
          <t>Brinquedos e hobbies (MLB1132)</t>
        </is>
      </c>
      <c r="B12" s="31" t="n">
        <v>0.115</v>
      </c>
      <c r="C12" s="31" t="n">
        <v>0.165</v>
      </c>
      <c r="D12" s="23" t="inlineStr">
        <is>
          <t>Pode cair para Premium 14,5% entre R$ 150 e R$ 700 (não garantido)</t>
        </is>
      </c>
    </row>
    <row r="13">
      <c r="A13" s="30" t="inlineStr">
        <is>
          <t>Informática (MLB1648)</t>
        </is>
      </c>
      <c r="B13" s="31" t="n">
        <v>0.13</v>
      </c>
      <c r="C13" s="31" t="n">
        <v>0.18</v>
      </c>
      <c r="D13" s="23" t="inlineStr"/>
    </row>
    <row r="14" ht="18" customHeight="1">
      <c r="A14" s="19" t="inlineStr">
        <is>
          <t>Faixa oficial: Clássico 10% a 14% · Premium 15% a 19% (Premium inclui parcelamento sem juros ao comprador). Fonte: API /sites/MLB/listing_prices em 22/09/2026 e mercadolivre.com.br/ajuda/1338.</t>
        </is>
      </c>
    </row>
    <row r="16">
      <c r="A16" s="26" t="inlineStr">
        <is>
          <t>2. Reputação — desconto no Custo dos Envios (as tabelas abaixo já estão com o desconto aplicado)</t>
        </is>
      </c>
    </row>
    <row r="17" ht="30" customHeight="1">
      <c r="A17" s="27" t="inlineStr">
        <is>
          <t>Nível</t>
        </is>
      </c>
      <c r="B17" s="27" t="inlineStr">
        <is>
          <t>Desc. ≥ R$ 79</t>
        </is>
      </c>
      <c r="C17" s="27" t="inlineStr">
        <is>
          <t>Desc. &lt; R$ 79</t>
        </is>
      </c>
      <c r="D17" s="27" t="inlineStr">
        <is>
          <t>Fonte</t>
        </is>
      </c>
      <c r="E17" s="28" t="n"/>
      <c r="F17" s="28" t="n"/>
      <c r="G17" s="28" t="n"/>
      <c r="H17" s="28" t="n"/>
      <c r="I17" s="28" t="n"/>
      <c r="J17" s="28" t="n"/>
      <c r="K17" s="29" t="n"/>
    </row>
    <row r="18">
      <c r="A18" s="30" t="inlineStr">
        <is>
          <t>Verde, MercadoLíder ou sem reputação</t>
        </is>
      </c>
      <c r="B18" s="32" t="n">
        <v>0.5</v>
      </c>
      <c r="C18" s="32" t="n">
        <v>0.3</v>
      </c>
      <c r="D18" s="23" t="inlineStr">
        <is>
          <t>mercadolivre.com.br/ajuda/40538</t>
        </is>
      </c>
    </row>
    <row r="19">
      <c r="A19" s="30" t="inlineStr">
        <is>
          <t>Amarela</t>
        </is>
      </c>
      <c r="B19" s="32" t="n">
        <v>0.4</v>
      </c>
      <c r="C19" s="32" t="n">
        <v>0.2</v>
      </c>
      <c r="D19" s="23" t="inlineStr">
        <is>
          <t>mercadolivre.com.br/ajuda/40545</t>
        </is>
      </c>
    </row>
    <row r="20">
      <c r="A20" s="30" t="inlineStr">
        <is>
          <t>Laranja ou vermelha (ou produto usado / anúncio grátis)</t>
        </is>
      </c>
      <c r="B20" s="32" t="n">
        <v>0</v>
      </c>
      <c r="C20" s="32" t="n">
        <v>0</v>
      </c>
      <c r="D20" s="23" t="inlineStr">
        <is>
          <t>mercadolivre.com.br/ajuda/40547 · usados: /ajuda/49978</t>
        </is>
      </c>
    </row>
    <row r="21" ht="30" customHeight="1">
      <c r="A21" s="19" t="inlineStr">
        <is>
          <t>Os descontos ≥ R$ 79 são o texto oficial ('até 50%' verde, 'até 40%' amarela). Os descontos &lt; R$ 79 (30% / 20%) são derivados da comparação entre as tabelas oficiais. Produtos usados ou em anúncio grátis pagam a tabela sem desconto em qualquer reputação (escolha a 3ª opção).</t>
        </is>
      </c>
    </row>
    <row r="23">
      <c r="A23" s="26" t="inlineStr">
        <is>
          <t>3. Custo dos Envios no Mercado Livre — por peso cobrável do pacote × faixa de preço (Full, Coleta e Agências; vale mesmo quando o comprador paga o frete)</t>
        </is>
      </c>
    </row>
    <row r="24" ht="58" customHeight="1">
      <c r="A24" s="19" t="inlineStr">
        <is>
          <t>PESO COBRÁVEL = o maior entre o peso físico e o peso volumétrico (comprimento × largura × altura em cm ÷ 6.000, em kg). Abaixo de R$ 19 o comprador paga o frete e o custo é limitado a metade do preço. De R$ 19 a R$ 78,99 o ML oferece frete grátis padrão e você paga só o custo da tabela. A partir de R$ 79 você oferece frete grátis rápido. A última coluna é a tarifa OPCIONAL para oferecer frete grátis rápido abaixo de R$ 79 (substitui o custo padrão). O custo é cobrado por unidade vendida (kits pagam um custo por kit). Limites dos serviços: Full até 25 kg, Agências/Coleta até 50 kg — as linhas acima disso valem para logística especial.</t>
        </is>
      </c>
    </row>
    <row r="26">
      <c r="A26" s="33" t="inlineStr">
        <is>
          <t>Reputação: Verde, MercadoLíder ou sem reputação</t>
        </is>
      </c>
      <c r="D26" s="4" t="inlineStr">
        <is>
          <t>Fonte: mercadolivre.com.br/ajuda/40538 (lida em 23/09/2026)</t>
        </is>
      </c>
    </row>
    <row r="27" ht="30" customHeight="1">
      <c r="A27" s="27" t="inlineStr">
        <is>
          <t>Peso cobrável do pacote</t>
        </is>
      </c>
      <c r="B27" s="27" t="inlineStr">
        <is>
          <t>acima de (g)</t>
        </is>
      </c>
      <c r="C27" s="27" t="inlineStr">
        <is>
          <t>R$ 0 a 18,99</t>
        </is>
      </c>
      <c r="D27" s="27" t="inlineStr">
        <is>
          <t>R$ 19 a 48,99</t>
        </is>
      </c>
      <c r="E27" s="27" t="inlineStr">
        <is>
          <t>R$ 49 a 78,99</t>
        </is>
      </c>
      <c r="F27" s="27" t="inlineStr">
        <is>
          <t>R$ 79 a 99,99</t>
        </is>
      </c>
      <c r="G27" s="27" t="inlineStr">
        <is>
          <t>R$ 100 a 119,99</t>
        </is>
      </c>
      <c r="H27" s="27" t="inlineStr">
        <is>
          <t>R$ 120 a 149,99</t>
        </is>
      </c>
      <c r="I27" s="27" t="inlineStr">
        <is>
          <t>R$ 150 a 199,99</t>
        </is>
      </c>
      <c r="J27" s="27" t="inlineStr">
        <is>
          <t>R$ 200 ou mais</t>
        </is>
      </c>
      <c r="K27" s="27" t="inlineStr">
        <is>
          <t>Frete grátis rápido opcional &lt; R$ 79</t>
        </is>
      </c>
    </row>
    <row r="28">
      <c r="A28" s="30" t="inlineStr">
        <is>
          <t>Até 0,3 kg</t>
        </is>
      </c>
      <c r="B28" s="34" t="n">
        <v>0</v>
      </c>
      <c r="C28" s="35" t="n">
        <v>5.65</v>
      </c>
      <c r="D28" s="35" t="n">
        <v>6.85</v>
      </c>
      <c r="E28" s="35" t="n">
        <v>8.15</v>
      </c>
      <c r="F28" s="35" t="n">
        <v>12.95</v>
      </c>
      <c r="G28" s="35" t="n">
        <v>14.95</v>
      </c>
      <c r="H28" s="35" t="n">
        <v>16.95</v>
      </c>
      <c r="I28" s="35" t="n">
        <v>19.05</v>
      </c>
      <c r="J28" s="35" t="n">
        <v>21.65</v>
      </c>
      <c r="K28" s="35" t="n">
        <v>12.95</v>
      </c>
    </row>
    <row r="29">
      <c r="A29" s="30" t="inlineStr">
        <is>
          <t>De 0,3 a 0,5 kg</t>
        </is>
      </c>
      <c r="B29" s="34" t="n">
        <v>300</v>
      </c>
      <c r="C29" s="35" t="n">
        <v>5.95</v>
      </c>
      <c r="D29" s="35" t="n">
        <v>6.95</v>
      </c>
      <c r="E29" s="35" t="n">
        <v>8.25</v>
      </c>
      <c r="F29" s="35" t="n">
        <v>13.85</v>
      </c>
      <c r="G29" s="35" t="n">
        <v>16.15</v>
      </c>
      <c r="H29" s="35" t="n">
        <v>18.15</v>
      </c>
      <c r="I29" s="35" t="n">
        <v>20.45</v>
      </c>
      <c r="J29" s="35" t="n">
        <v>23.25</v>
      </c>
      <c r="K29" s="35" t="n">
        <v>13.85</v>
      </c>
    </row>
    <row r="30">
      <c r="A30" s="30" t="inlineStr">
        <is>
          <t>De 0,5 a 1 kg</t>
        </is>
      </c>
      <c r="B30" s="34" t="n">
        <v>500</v>
      </c>
      <c r="C30" s="35" t="n">
        <v>6.05</v>
      </c>
      <c r="D30" s="35" t="n">
        <v>7.15</v>
      </c>
      <c r="E30" s="35" t="n">
        <v>8.449999999999999</v>
      </c>
      <c r="F30" s="35" t="n">
        <v>14.45</v>
      </c>
      <c r="G30" s="35" t="n">
        <v>16.85</v>
      </c>
      <c r="H30" s="35" t="n">
        <v>19.05</v>
      </c>
      <c r="I30" s="35" t="n">
        <v>21.35</v>
      </c>
      <c r="J30" s="35" t="n">
        <v>24.45</v>
      </c>
      <c r="K30" s="35" t="n">
        <v>14.45</v>
      </c>
    </row>
    <row r="31">
      <c r="A31" s="30" t="inlineStr">
        <is>
          <t>De 1 a 1,5 kg</t>
        </is>
      </c>
      <c r="B31" s="34" t="n">
        <v>1000</v>
      </c>
      <c r="C31" s="35" t="n">
        <v>6.15</v>
      </c>
      <c r="D31" s="35" t="n">
        <v>7.35</v>
      </c>
      <c r="E31" s="35" t="n">
        <v>8.65</v>
      </c>
      <c r="F31" s="35" t="n">
        <v>14.75</v>
      </c>
      <c r="G31" s="35" t="n">
        <v>17.15</v>
      </c>
      <c r="H31" s="35" t="n">
        <v>19.45</v>
      </c>
      <c r="I31" s="35" t="n">
        <v>21.75</v>
      </c>
      <c r="J31" s="35" t="n">
        <v>25.45</v>
      </c>
      <c r="K31" s="35" t="n">
        <v>14.75</v>
      </c>
    </row>
    <row r="32">
      <c r="A32" s="30" t="inlineStr">
        <is>
          <t>De 1,5 a 2 kg</t>
        </is>
      </c>
      <c r="B32" s="34" t="n">
        <v>1500</v>
      </c>
      <c r="C32" s="35" t="n">
        <v>6.25</v>
      </c>
      <c r="D32" s="35" t="n">
        <v>7.45</v>
      </c>
      <c r="E32" s="35" t="n">
        <v>8.75</v>
      </c>
      <c r="F32" s="35" t="n">
        <v>15.05</v>
      </c>
      <c r="G32" s="35" t="n">
        <v>17.65</v>
      </c>
      <c r="H32" s="35" t="n">
        <v>19.85</v>
      </c>
      <c r="I32" s="35" t="n">
        <v>22.25</v>
      </c>
      <c r="J32" s="35" t="n">
        <v>25.55</v>
      </c>
      <c r="K32" s="35" t="n">
        <v>15.05</v>
      </c>
    </row>
    <row r="33">
      <c r="A33" s="30" t="inlineStr">
        <is>
          <t>De 2 a 3 kg</t>
        </is>
      </c>
      <c r="B33" s="34" t="n">
        <v>2000</v>
      </c>
      <c r="C33" s="35" t="n">
        <v>6.35</v>
      </c>
      <c r="D33" s="35" t="n">
        <v>8.65</v>
      </c>
      <c r="E33" s="35" t="n">
        <v>9.15</v>
      </c>
      <c r="F33" s="35" t="n">
        <v>16.45</v>
      </c>
      <c r="G33" s="35" t="n">
        <v>19.15</v>
      </c>
      <c r="H33" s="35" t="n">
        <v>21.65</v>
      </c>
      <c r="I33" s="35" t="n">
        <v>24.35</v>
      </c>
      <c r="J33" s="35" t="n">
        <v>27.05</v>
      </c>
      <c r="K33" s="35" t="n">
        <v>16.45</v>
      </c>
    </row>
    <row r="34">
      <c r="A34" s="30" t="inlineStr">
        <is>
          <t>De 3 a 4 kg</t>
        </is>
      </c>
      <c r="B34" s="34" t="n">
        <v>3000</v>
      </c>
      <c r="C34" s="35" t="n">
        <v>6.45</v>
      </c>
      <c r="D34" s="35" t="n">
        <v>8.75</v>
      </c>
      <c r="E34" s="35" t="n">
        <v>9.75</v>
      </c>
      <c r="F34" s="35" t="n">
        <v>17.85</v>
      </c>
      <c r="G34" s="35" t="n">
        <v>20.75</v>
      </c>
      <c r="H34" s="35" t="n">
        <v>23.35</v>
      </c>
      <c r="I34" s="35" t="n">
        <v>26.35</v>
      </c>
      <c r="J34" s="35" t="n">
        <v>29.25</v>
      </c>
      <c r="K34" s="35" t="n">
        <v>17.85</v>
      </c>
    </row>
    <row r="35">
      <c r="A35" s="30" t="inlineStr">
        <is>
          <t>De 4 a 5 kg</t>
        </is>
      </c>
      <c r="B35" s="34" t="n">
        <v>4000</v>
      </c>
      <c r="C35" s="35" t="n">
        <v>6.55</v>
      </c>
      <c r="D35" s="35" t="n">
        <v>8.85</v>
      </c>
      <c r="E35" s="35" t="n">
        <v>10.25</v>
      </c>
      <c r="F35" s="35" t="n">
        <v>19.75</v>
      </c>
      <c r="G35" s="35" t="n">
        <v>22.85</v>
      </c>
      <c r="H35" s="35" t="n">
        <v>26.05</v>
      </c>
      <c r="I35" s="35" t="n">
        <v>29.25</v>
      </c>
      <c r="J35" s="35" t="n">
        <v>32.45</v>
      </c>
      <c r="K35" s="35" t="n">
        <v>19.75</v>
      </c>
    </row>
    <row r="36">
      <c r="A36" s="30" t="inlineStr">
        <is>
          <t>De 5 a 6 kg</t>
        </is>
      </c>
      <c r="B36" s="34" t="n">
        <v>5000</v>
      </c>
      <c r="C36" s="35" t="n">
        <v>6.65</v>
      </c>
      <c r="D36" s="35" t="n">
        <v>8.949999999999999</v>
      </c>
      <c r="E36" s="35" t="n">
        <v>10.35</v>
      </c>
      <c r="F36" s="35" t="n">
        <v>25.95</v>
      </c>
      <c r="G36" s="35" t="n">
        <v>29.15</v>
      </c>
      <c r="H36" s="35" t="n">
        <v>33.35</v>
      </c>
      <c r="I36" s="35" t="n">
        <v>36.45</v>
      </c>
      <c r="J36" s="35" t="n">
        <v>40.85</v>
      </c>
      <c r="K36" s="35" t="n">
        <v>25.95</v>
      </c>
    </row>
    <row r="37">
      <c r="A37" s="30" t="inlineStr">
        <is>
          <t>De 6 a 7 kg</t>
        </is>
      </c>
      <c r="B37" s="34" t="n">
        <v>6000</v>
      </c>
      <c r="C37" s="35" t="n">
        <v>6.75</v>
      </c>
      <c r="D37" s="35" t="n">
        <v>9.050000000000001</v>
      </c>
      <c r="E37" s="35" t="n">
        <v>10.45</v>
      </c>
      <c r="F37" s="35" t="n">
        <v>27.55</v>
      </c>
      <c r="G37" s="35" t="n">
        <v>31.65</v>
      </c>
      <c r="H37" s="35" t="n">
        <v>36.75</v>
      </c>
      <c r="I37" s="35" t="n">
        <v>40.85</v>
      </c>
      <c r="J37" s="35" t="n">
        <v>45.25</v>
      </c>
      <c r="K37" s="35" t="n">
        <v>27.55</v>
      </c>
    </row>
    <row r="38">
      <c r="A38" s="30" t="inlineStr">
        <is>
          <t>De 7 a 8 kg</t>
        </is>
      </c>
      <c r="B38" s="34" t="n">
        <v>7000</v>
      </c>
      <c r="C38" s="35" t="n">
        <v>6.85</v>
      </c>
      <c r="D38" s="35" t="n">
        <v>9.25</v>
      </c>
      <c r="E38" s="35" t="n">
        <v>10.55</v>
      </c>
      <c r="F38" s="35" t="n">
        <v>29.45</v>
      </c>
      <c r="G38" s="35" t="n">
        <v>34.35</v>
      </c>
      <c r="H38" s="35" t="n">
        <v>39.25</v>
      </c>
      <c r="I38" s="35" t="n">
        <v>44.15</v>
      </c>
      <c r="J38" s="35" t="n">
        <v>49.35</v>
      </c>
      <c r="K38" s="35" t="n">
        <v>29.45</v>
      </c>
    </row>
    <row r="39">
      <c r="A39" s="30" t="inlineStr">
        <is>
          <t>De 8 a 9 kg</t>
        </is>
      </c>
      <c r="B39" s="34" t="n">
        <v>8000</v>
      </c>
      <c r="C39" s="35" t="n">
        <v>6.95</v>
      </c>
      <c r="D39" s="35" t="n">
        <v>9.35</v>
      </c>
      <c r="E39" s="35" t="n">
        <v>10.65</v>
      </c>
      <c r="F39" s="35" t="n">
        <v>30.25</v>
      </c>
      <c r="G39" s="35" t="n">
        <v>35.25</v>
      </c>
      <c r="H39" s="35" t="n">
        <v>40.35</v>
      </c>
      <c r="I39" s="35" t="n">
        <v>45.35</v>
      </c>
      <c r="J39" s="35" t="n">
        <v>50.75</v>
      </c>
      <c r="K39" s="35" t="n">
        <v>30.25</v>
      </c>
    </row>
    <row r="40">
      <c r="A40" s="30" t="inlineStr">
        <is>
          <t>De 9 a 10 kg</t>
        </is>
      </c>
      <c r="B40" s="34" t="n">
        <v>9000</v>
      </c>
      <c r="C40" s="35" t="n">
        <v>7.05</v>
      </c>
      <c r="D40" s="35" t="n">
        <v>9.449999999999999</v>
      </c>
      <c r="E40" s="35" t="n">
        <v>10.85</v>
      </c>
      <c r="F40" s="35" t="n">
        <v>38.25</v>
      </c>
      <c r="G40" s="35" t="n">
        <v>45.05</v>
      </c>
      <c r="H40" s="35" t="n">
        <v>51.95</v>
      </c>
      <c r="I40" s="35" t="n">
        <v>58.75</v>
      </c>
      <c r="J40" s="35" t="n">
        <v>65.84999999999999</v>
      </c>
      <c r="K40" s="35" t="n">
        <v>38.25</v>
      </c>
    </row>
    <row r="41">
      <c r="A41" s="30" t="inlineStr">
        <is>
          <t>De 10 a 11 kg</t>
        </is>
      </c>
      <c r="B41" s="34" t="n">
        <v>10000</v>
      </c>
      <c r="C41" s="35" t="n">
        <v>7.05</v>
      </c>
      <c r="D41" s="35" t="n">
        <v>9.65</v>
      </c>
      <c r="E41" s="35" t="n">
        <v>11.05</v>
      </c>
      <c r="F41" s="35" t="n">
        <v>41.65</v>
      </c>
      <c r="G41" s="35" t="n">
        <v>48.55</v>
      </c>
      <c r="H41" s="35" t="n">
        <v>55.45</v>
      </c>
      <c r="I41" s="35" t="n">
        <v>62.35</v>
      </c>
      <c r="J41" s="35" t="n">
        <v>69.34999999999999</v>
      </c>
      <c r="K41" s="35" t="n">
        <v>41.65</v>
      </c>
    </row>
    <row r="42">
      <c r="A42" s="30" t="inlineStr">
        <is>
          <t>De 11 a 13 kg</t>
        </is>
      </c>
      <c r="B42" s="34" t="n">
        <v>11000</v>
      </c>
      <c r="C42" s="35" t="n">
        <v>7.15</v>
      </c>
      <c r="D42" s="35" t="n">
        <v>10.05</v>
      </c>
      <c r="E42" s="35" t="n">
        <v>11.45</v>
      </c>
      <c r="F42" s="35" t="n">
        <v>42.55</v>
      </c>
      <c r="G42" s="35" t="n">
        <v>49.75</v>
      </c>
      <c r="H42" s="35" t="n">
        <v>56.85</v>
      </c>
      <c r="I42" s="35" t="n">
        <v>63.85</v>
      </c>
      <c r="J42" s="35" t="n">
        <v>70.95</v>
      </c>
      <c r="K42" s="35" t="n">
        <v>42.55</v>
      </c>
    </row>
    <row r="43">
      <c r="A43" s="30" t="inlineStr">
        <is>
          <t>De 13 a 15 kg</t>
        </is>
      </c>
      <c r="B43" s="34" t="n">
        <v>13000</v>
      </c>
      <c r="C43" s="35" t="n">
        <v>7.25</v>
      </c>
      <c r="D43" s="35" t="n">
        <v>10.25</v>
      </c>
      <c r="E43" s="35" t="n">
        <v>11.65</v>
      </c>
      <c r="F43" s="35" t="n">
        <v>45.55</v>
      </c>
      <c r="G43" s="35" t="n">
        <v>52.95</v>
      </c>
      <c r="H43" s="35" t="n">
        <v>60.55</v>
      </c>
      <c r="I43" s="35" t="n">
        <v>68.15000000000001</v>
      </c>
      <c r="J43" s="35" t="n">
        <v>75.65000000000001</v>
      </c>
      <c r="K43" s="35" t="n">
        <v>45.55</v>
      </c>
    </row>
    <row r="44">
      <c r="A44" s="30" t="inlineStr">
        <is>
          <t>De 15 a 17 kg</t>
        </is>
      </c>
      <c r="B44" s="34" t="n">
        <v>15000</v>
      </c>
      <c r="C44" s="35" t="n">
        <v>7.35</v>
      </c>
      <c r="D44" s="35" t="n">
        <v>10.45</v>
      </c>
      <c r="E44" s="35" t="n">
        <v>11.85</v>
      </c>
      <c r="F44" s="35" t="n">
        <v>48.95</v>
      </c>
      <c r="G44" s="35" t="n">
        <v>56.55</v>
      </c>
      <c r="H44" s="35" t="n">
        <v>64.05</v>
      </c>
      <c r="I44" s="35" t="n">
        <v>71.34999999999999</v>
      </c>
      <c r="J44" s="35" t="n">
        <v>79.34999999999999</v>
      </c>
      <c r="K44" s="35" t="n">
        <v>48.95</v>
      </c>
    </row>
    <row r="45">
      <c r="A45" s="30" t="inlineStr">
        <is>
          <t>De 17 a 20 kg</t>
        </is>
      </c>
      <c r="B45" s="34" t="n">
        <v>17000</v>
      </c>
      <c r="C45" s="35" t="n">
        <v>7.45</v>
      </c>
      <c r="D45" s="35" t="n">
        <v>10.65</v>
      </c>
      <c r="E45" s="35" t="n">
        <v>12.05</v>
      </c>
      <c r="F45" s="35" t="n">
        <v>55.15</v>
      </c>
      <c r="G45" s="35" t="n">
        <v>64.34999999999999</v>
      </c>
      <c r="H45" s="35" t="n">
        <v>73.55</v>
      </c>
      <c r="I45" s="35" t="n">
        <v>82.75</v>
      </c>
      <c r="J45" s="35" t="n">
        <v>91.95</v>
      </c>
      <c r="K45" s="35" t="n">
        <v>55.15</v>
      </c>
    </row>
    <row r="46">
      <c r="A46" s="30" t="inlineStr">
        <is>
          <t>De 20 a 25 kg</t>
        </is>
      </c>
      <c r="B46" s="34" t="n">
        <v>20000</v>
      </c>
      <c r="C46" s="35" t="n">
        <v>7.65</v>
      </c>
      <c r="D46" s="35" t="n">
        <v>11.05</v>
      </c>
      <c r="E46" s="35" t="n">
        <v>12.25</v>
      </c>
      <c r="F46" s="35" t="n">
        <v>64.55</v>
      </c>
      <c r="G46" s="35" t="n">
        <v>75.75</v>
      </c>
      <c r="H46" s="35" t="n">
        <v>85.45</v>
      </c>
      <c r="I46" s="35" t="n">
        <v>96.25</v>
      </c>
      <c r="J46" s="35" t="n">
        <v>106.85</v>
      </c>
      <c r="K46" s="35" t="n">
        <v>64.55</v>
      </c>
    </row>
    <row r="47">
      <c r="A47" s="30" t="inlineStr">
        <is>
          <t>De 25 a 30 kg</t>
        </is>
      </c>
      <c r="B47" s="34" t="n">
        <v>25000</v>
      </c>
      <c r="C47" s="35" t="n">
        <v>7.75</v>
      </c>
      <c r="D47" s="35" t="n">
        <v>11.25</v>
      </c>
      <c r="E47" s="35" t="n">
        <v>12.45</v>
      </c>
      <c r="F47" s="35" t="n">
        <v>66.45</v>
      </c>
      <c r="G47" s="35" t="n">
        <v>76.05</v>
      </c>
      <c r="H47" s="35" t="n">
        <v>86.25</v>
      </c>
      <c r="I47" s="35" t="n">
        <v>97.15000000000001</v>
      </c>
      <c r="J47" s="35" t="n">
        <v>107.85</v>
      </c>
      <c r="K47" s="35" t="n">
        <v>66.45</v>
      </c>
    </row>
    <row r="48">
      <c r="A48" s="30" t="inlineStr">
        <is>
          <t>De 30 a 40 kg</t>
        </is>
      </c>
      <c r="B48" s="34" t="n">
        <v>30000</v>
      </c>
      <c r="C48" s="35" t="n">
        <v>7.85</v>
      </c>
      <c r="D48" s="35" t="n">
        <v>11.45</v>
      </c>
      <c r="E48" s="35" t="n">
        <v>12.65</v>
      </c>
      <c r="F48" s="35" t="n">
        <v>68.34999999999999</v>
      </c>
      <c r="G48" s="35" t="n">
        <v>79.65000000000001</v>
      </c>
      <c r="H48" s="35" t="n">
        <v>89.75</v>
      </c>
      <c r="I48" s="35" t="n">
        <v>100.05</v>
      </c>
      <c r="J48" s="35" t="n">
        <v>107.95</v>
      </c>
      <c r="K48" s="35" t="n">
        <v>68.34999999999999</v>
      </c>
    </row>
    <row r="49">
      <c r="A49" s="30" t="inlineStr">
        <is>
          <t>De 40 a 50 kg</t>
        </is>
      </c>
      <c r="B49" s="34" t="n">
        <v>40000</v>
      </c>
      <c r="C49" s="35" t="n">
        <v>7.95</v>
      </c>
      <c r="D49" s="35" t="n">
        <v>11.65</v>
      </c>
      <c r="E49" s="35" t="n">
        <v>12.85</v>
      </c>
      <c r="F49" s="35" t="n">
        <v>70.95</v>
      </c>
      <c r="G49" s="35" t="n">
        <v>81.84999999999999</v>
      </c>
      <c r="H49" s="35" t="n">
        <v>92.84999999999999</v>
      </c>
      <c r="I49" s="35" t="n">
        <v>103.45</v>
      </c>
      <c r="J49" s="35" t="n">
        <v>111.65</v>
      </c>
      <c r="K49" s="35" t="n">
        <v>70.95</v>
      </c>
    </row>
    <row r="50">
      <c r="A50" s="30" t="inlineStr">
        <is>
          <t>De 50 a 60 kg</t>
        </is>
      </c>
      <c r="B50" s="34" t="n">
        <v>50000</v>
      </c>
      <c r="C50" s="35" t="n">
        <v>8.050000000000001</v>
      </c>
      <c r="D50" s="35" t="n">
        <v>11.85</v>
      </c>
      <c r="E50" s="35" t="n">
        <v>13.05</v>
      </c>
      <c r="F50" s="35" t="n">
        <v>75.55</v>
      </c>
      <c r="G50" s="35" t="n">
        <v>87.25</v>
      </c>
      <c r="H50" s="35" t="n">
        <v>99.05</v>
      </c>
      <c r="I50" s="35" t="n">
        <v>110.25</v>
      </c>
      <c r="J50" s="35" t="n">
        <v>119.05</v>
      </c>
      <c r="K50" s="35" t="n">
        <v>75.55</v>
      </c>
    </row>
    <row r="51">
      <c r="A51" s="30" t="inlineStr">
        <is>
          <t>De 60 a 70 kg</t>
        </is>
      </c>
      <c r="B51" s="34" t="n">
        <v>60000</v>
      </c>
      <c r="C51" s="35" t="n">
        <v>8.15</v>
      </c>
      <c r="D51" s="35" t="n">
        <v>12.05</v>
      </c>
      <c r="E51" s="35" t="n">
        <v>13.25</v>
      </c>
      <c r="F51" s="35" t="n">
        <v>80.95</v>
      </c>
      <c r="G51" s="35" t="n">
        <v>93.75</v>
      </c>
      <c r="H51" s="35" t="n">
        <v>105.95</v>
      </c>
      <c r="I51" s="35" t="n">
        <v>118.05</v>
      </c>
      <c r="J51" s="35" t="n">
        <v>127.45</v>
      </c>
      <c r="K51" s="35" t="n">
        <v>80.95</v>
      </c>
    </row>
    <row r="52">
      <c r="A52" s="30" t="inlineStr">
        <is>
          <t>De 70 a 80 kg</t>
        </is>
      </c>
      <c r="B52" s="34" t="n">
        <v>70000</v>
      </c>
      <c r="C52" s="35" t="n">
        <v>8.25</v>
      </c>
      <c r="D52" s="35" t="n">
        <v>12.25</v>
      </c>
      <c r="E52" s="35" t="n">
        <v>13.45</v>
      </c>
      <c r="F52" s="35" t="n">
        <v>84.65000000000001</v>
      </c>
      <c r="G52" s="35" t="n">
        <v>97.95</v>
      </c>
      <c r="H52" s="35" t="n">
        <v>110.75</v>
      </c>
      <c r="I52" s="35" t="n">
        <v>123.35</v>
      </c>
      <c r="J52" s="35" t="n">
        <v>133.15</v>
      </c>
      <c r="K52" s="35" t="n">
        <v>84.65000000000001</v>
      </c>
    </row>
    <row r="53">
      <c r="A53" s="30" t="inlineStr">
        <is>
          <t>De 80 a 90 kg</t>
        </is>
      </c>
      <c r="B53" s="34" t="n">
        <v>80000</v>
      </c>
      <c r="C53" s="35" t="n">
        <v>8.35</v>
      </c>
      <c r="D53" s="35" t="n">
        <v>12.45</v>
      </c>
      <c r="E53" s="35" t="n">
        <v>13.65</v>
      </c>
      <c r="F53" s="35" t="n">
        <v>94.05</v>
      </c>
      <c r="G53" s="35" t="n">
        <v>108.35</v>
      </c>
      <c r="H53" s="35" t="n">
        <v>122.95</v>
      </c>
      <c r="I53" s="35" t="n">
        <v>136.95</v>
      </c>
      <c r="J53" s="35" t="n">
        <v>147.85</v>
      </c>
      <c r="K53" s="35" t="n">
        <v>94.05</v>
      </c>
    </row>
    <row r="54">
      <c r="A54" s="30" t="inlineStr">
        <is>
          <t>De 90 a 100 kg</t>
        </is>
      </c>
      <c r="B54" s="34" t="n">
        <v>90000</v>
      </c>
      <c r="C54" s="35" t="n">
        <v>8.449999999999999</v>
      </c>
      <c r="D54" s="35" t="n">
        <v>12.65</v>
      </c>
      <c r="E54" s="35" t="n">
        <v>13.85</v>
      </c>
      <c r="F54" s="35" t="n">
        <v>107.45</v>
      </c>
      <c r="G54" s="35" t="n">
        <v>124.85</v>
      </c>
      <c r="H54" s="35" t="n">
        <v>140.45</v>
      </c>
      <c r="I54" s="35" t="n">
        <v>156.45</v>
      </c>
      <c r="J54" s="35" t="n">
        <v>168.85</v>
      </c>
      <c r="K54" s="35" t="n">
        <v>107.45</v>
      </c>
    </row>
    <row r="55">
      <c r="A55" s="30" t="inlineStr">
        <is>
          <t>De 100 a 125 kg</t>
        </is>
      </c>
      <c r="B55" s="34" t="n">
        <v>100000</v>
      </c>
      <c r="C55" s="35" t="n">
        <v>8.550000000000001</v>
      </c>
      <c r="D55" s="35" t="n">
        <v>12.85</v>
      </c>
      <c r="E55" s="35" t="n">
        <v>14.05</v>
      </c>
      <c r="F55" s="35" t="n">
        <v>120.15</v>
      </c>
      <c r="G55" s="35" t="n">
        <v>138.95</v>
      </c>
      <c r="H55" s="35" t="n">
        <v>156.95</v>
      </c>
      <c r="I55" s="35" t="n">
        <v>174.85</v>
      </c>
      <c r="J55" s="35" t="n">
        <v>188.85</v>
      </c>
      <c r="K55" s="35" t="n">
        <v>120.15</v>
      </c>
    </row>
    <row r="56">
      <c r="A56" s="30" t="inlineStr">
        <is>
          <t>De 125 a 150 kg</t>
        </is>
      </c>
      <c r="B56" s="34" t="n">
        <v>125000</v>
      </c>
      <c r="C56" s="35" t="n">
        <v>8.65</v>
      </c>
      <c r="D56" s="35" t="n">
        <v>12.85</v>
      </c>
      <c r="E56" s="35" t="n">
        <v>14.25</v>
      </c>
      <c r="F56" s="35" t="n">
        <v>127.45</v>
      </c>
      <c r="G56" s="35" t="n">
        <v>147.05</v>
      </c>
      <c r="H56" s="35" t="n">
        <v>166.55</v>
      </c>
      <c r="I56" s="35" t="n">
        <v>185.55</v>
      </c>
      <c r="J56" s="35" t="n">
        <v>200.35</v>
      </c>
      <c r="K56" s="35" t="n">
        <v>127.45</v>
      </c>
    </row>
    <row r="57">
      <c r="A57" s="30" t="inlineStr">
        <is>
          <t>Mais de 150 kg</t>
        </is>
      </c>
      <c r="B57" s="34" t="n">
        <v>150000</v>
      </c>
      <c r="C57" s="35" t="n">
        <v>8.75</v>
      </c>
      <c r="D57" s="35" t="n">
        <v>12.85</v>
      </c>
      <c r="E57" s="35" t="n">
        <v>14.45</v>
      </c>
      <c r="F57" s="35" t="n">
        <v>167.05</v>
      </c>
      <c r="G57" s="35" t="n">
        <v>193.35</v>
      </c>
      <c r="H57" s="35" t="n">
        <v>218.45</v>
      </c>
      <c r="I57" s="35" t="n">
        <v>243.45</v>
      </c>
      <c r="J57" s="35" t="n">
        <v>262.85</v>
      </c>
      <c r="K57" s="35" t="n">
        <v>167.05</v>
      </c>
    </row>
    <row r="59">
      <c r="A59" s="33" t="inlineStr">
        <is>
          <t>Reputação: Amarela</t>
        </is>
      </c>
      <c r="D59" s="4" t="inlineStr">
        <is>
          <t>Fonte: mercadolivre.com.br/ajuda/40545 (lida em 23/09/2026)</t>
        </is>
      </c>
    </row>
    <row r="60" ht="30" customHeight="1">
      <c r="A60" s="27" t="inlineStr">
        <is>
          <t>Peso cobrável do pacote</t>
        </is>
      </c>
      <c r="B60" s="27" t="inlineStr">
        <is>
          <t>acima de (g)</t>
        </is>
      </c>
      <c r="C60" s="27" t="inlineStr">
        <is>
          <t>R$ 0 a 18,99</t>
        </is>
      </c>
      <c r="D60" s="27" t="inlineStr">
        <is>
          <t>R$ 19 a 48,99</t>
        </is>
      </c>
      <c r="E60" s="27" t="inlineStr">
        <is>
          <t>R$ 49 a 78,99</t>
        </is>
      </c>
      <c r="F60" s="27" t="inlineStr">
        <is>
          <t>R$ 79 a 99,99</t>
        </is>
      </c>
      <c r="G60" s="27" t="inlineStr">
        <is>
          <t>R$ 100 a 119,99</t>
        </is>
      </c>
      <c r="H60" s="27" t="inlineStr">
        <is>
          <t>R$ 120 a 149,99</t>
        </is>
      </c>
      <c r="I60" s="27" t="inlineStr">
        <is>
          <t>R$ 150 a 199,99</t>
        </is>
      </c>
      <c r="J60" s="27" t="inlineStr">
        <is>
          <t>R$ 200 ou mais</t>
        </is>
      </c>
      <c r="K60" s="27" t="inlineStr">
        <is>
          <t>Frete grátis rápido opcional &lt; R$ 79</t>
        </is>
      </c>
    </row>
    <row r="61">
      <c r="A61" s="30" t="inlineStr">
        <is>
          <t>Até 0,3 kg</t>
        </is>
      </c>
      <c r="B61" s="34" t="n">
        <v>0</v>
      </c>
      <c r="C61" s="35" t="n">
        <v>6.46</v>
      </c>
      <c r="D61" s="35" t="n">
        <v>7.83</v>
      </c>
      <c r="E61" s="35" t="n">
        <v>9.31</v>
      </c>
      <c r="F61" s="35" t="n">
        <v>15.54</v>
      </c>
      <c r="G61" s="35" t="n">
        <v>17.94</v>
      </c>
      <c r="H61" s="35" t="n">
        <v>20.34</v>
      </c>
      <c r="I61" s="35" t="n">
        <v>22.86</v>
      </c>
      <c r="J61" s="35" t="n">
        <v>25.98</v>
      </c>
      <c r="K61" s="35" t="n">
        <v>15.54</v>
      </c>
    </row>
    <row r="62">
      <c r="A62" s="30" t="inlineStr">
        <is>
          <t>De 0,3 a 0,5 kg</t>
        </is>
      </c>
      <c r="B62" s="34" t="n">
        <v>300</v>
      </c>
      <c r="C62" s="35" t="n">
        <v>6.8</v>
      </c>
      <c r="D62" s="35" t="n">
        <v>7.94</v>
      </c>
      <c r="E62" s="35" t="n">
        <v>9.43</v>
      </c>
      <c r="F62" s="35" t="n">
        <v>16.62</v>
      </c>
      <c r="G62" s="35" t="n">
        <v>19.38</v>
      </c>
      <c r="H62" s="35" t="n">
        <v>21.78</v>
      </c>
      <c r="I62" s="35" t="n">
        <v>24.54</v>
      </c>
      <c r="J62" s="35" t="n">
        <v>27.9</v>
      </c>
      <c r="K62" s="35" t="n">
        <v>16.62</v>
      </c>
    </row>
    <row r="63">
      <c r="A63" s="30" t="inlineStr">
        <is>
          <t>De 0,5 a 1 kg</t>
        </is>
      </c>
      <c r="B63" s="34" t="n">
        <v>500</v>
      </c>
      <c r="C63" s="35" t="n">
        <v>6.91</v>
      </c>
      <c r="D63" s="35" t="n">
        <v>8.17</v>
      </c>
      <c r="E63" s="35" t="n">
        <v>9.66</v>
      </c>
      <c r="F63" s="35" t="n">
        <v>17.34</v>
      </c>
      <c r="G63" s="35" t="n">
        <v>20.22</v>
      </c>
      <c r="H63" s="35" t="n">
        <v>22.86</v>
      </c>
      <c r="I63" s="35" t="n">
        <v>25.62</v>
      </c>
      <c r="J63" s="35" t="n">
        <v>29.34</v>
      </c>
      <c r="K63" s="35" t="n">
        <v>17.34</v>
      </c>
    </row>
    <row r="64">
      <c r="A64" s="30" t="inlineStr">
        <is>
          <t>De 1 a 1,5 kg</t>
        </is>
      </c>
      <c r="B64" s="34" t="n">
        <v>1000</v>
      </c>
      <c r="C64" s="35" t="n">
        <v>7.03</v>
      </c>
      <c r="D64" s="35" t="n">
        <v>8.4</v>
      </c>
      <c r="E64" s="35" t="n">
        <v>9.890000000000001</v>
      </c>
      <c r="F64" s="35" t="n">
        <v>17.7</v>
      </c>
      <c r="G64" s="35" t="n">
        <v>20.58</v>
      </c>
      <c r="H64" s="35" t="n">
        <v>23.34</v>
      </c>
      <c r="I64" s="35" t="n">
        <v>26.1</v>
      </c>
      <c r="J64" s="35" t="n">
        <v>30.54</v>
      </c>
      <c r="K64" s="35" t="n">
        <v>17.7</v>
      </c>
    </row>
    <row r="65">
      <c r="A65" s="30" t="inlineStr">
        <is>
          <t>De 1,5 a 2 kg</t>
        </is>
      </c>
      <c r="B65" s="34" t="n">
        <v>1500</v>
      </c>
      <c r="C65" s="35" t="n">
        <v>7.14</v>
      </c>
      <c r="D65" s="35" t="n">
        <v>8.51</v>
      </c>
      <c r="E65" s="35" t="n">
        <v>10</v>
      </c>
      <c r="F65" s="35" t="n">
        <v>18.06</v>
      </c>
      <c r="G65" s="35" t="n">
        <v>21.18</v>
      </c>
      <c r="H65" s="35" t="n">
        <v>23.82</v>
      </c>
      <c r="I65" s="35" t="n">
        <v>26.7</v>
      </c>
      <c r="J65" s="35" t="n">
        <v>30.66</v>
      </c>
      <c r="K65" s="35" t="n">
        <v>18.06</v>
      </c>
    </row>
    <row r="66">
      <c r="A66" s="30" t="inlineStr">
        <is>
          <t>De 2 a 3 kg</t>
        </is>
      </c>
      <c r="B66" s="34" t="n">
        <v>2000</v>
      </c>
      <c r="C66" s="35" t="n">
        <v>7.26</v>
      </c>
      <c r="D66" s="35" t="n">
        <v>9.890000000000001</v>
      </c>
      <c r="E66" s="35" t="n">
        <v>10.46</v>
      </c>
      <c r="F66" s="35" t="n">
        <v>19.74</v>
      </c>
      <c r="G66" s="35" t="n">
        <v>22.98</v>
      </c>
      <c r="H66" s="35" t="n">
        <v>25.98</v>
      </c>
      <c r="I66" s="35" t="n">
        <v>29.22</v>
      </c>
      <c r="J66" s="35" t="n">
        <v>32.46</v>
      </c>
      <c r="K66" s="35" t="n">
        <v>19.74</v>
      </c>
    </row>
    <row r="67">
      <c r="A67" s="30" t="inlineStr">
        <is>
          <t>De 3 a 4 kg</t>
        </is>
      </c>
      <c r="B67" s="34" t="n">
        <v>3000</v>
      </c>
      <c r="C67" s="35" t="n">
        <v>7.37</v>
      </c>
      <c r="D67" s="35" t="n">
        <v>10</v>
      </c>
      <c r="E67" s="35" t="n">
        <v>11.14</v>
      </c>
      <c r="F67" s="35" t="n">
        <v>21.42</v>
      </c>
      <c r="G67" s="35" t="n">
        <v>24.9</v>
      </c>
      <c r="H67" s="35" t="n">
        <v>28.02</v>
      </c>
      <c r="I67" s="35" t="n">
        <v>31.62</v>
      </c>
      <c r="J67" s="35" t="n">
        <v>35.1</v>
      </c>
      <c r="K67" s="35" t="n">
        <v>21.42</v>
      </c>
    </row>
    <row r="68">
      <c r="A68" s="30" t="inlineStr">
        <is>
          <t>De 4 a 5 kg</t>
        </is>
      </c>
      <c r="B68" s="34" t="n">
        <v>4000</v>
      </c>
      <c r="C68" s="35" t="n">
        <v>7.49</v>
      </c>
      <c r="D68" s="35" t="n">
        <v>10.11</v>
      </c>
      <c r="E68" s="35" t="n">
        <v>11.71</v>
      </c>
      <c r="F68" s="35" t="n">
        <v>23.7</v>
      </c>
      <c r="G68" s="35" t="n">
        <v>27.42</v>
      </c>
      <c r="H68" s="35" t="n">
        <v>31.26</v>
      </c>
      <c r="I68" s="35" t="n">
        <v>35.1</v>
      </c>
      <c r="J68" s="35" t="n">
        <v>38.94</v>
      </c>
      <c r="K68" s="35" t="n">
        <v>23.7</v>
      </c>
    </row>
    <row r="69">
      <c r="A69" s="30" t="inlineStr">
        <is>
          <t>De 5 a 6 kg</t>
        </is>
      </c>
      <c r="B69" s="34" t="n">
        <v>5000</v>
      </c>
      <c r="C69" s="35" t="n">
        <v>7.6</v>
      </c>
      <c r="D69" s="35" t="n">
        <v>10.23</v>
      </c>
      <c r="E69" s="35" t="n">
        <v>11.83</v>
      </c>
      <c r="F69" s="35" t="n">
        <v>31.14</v>
      </c>
      <c r="G69" s="35" t="n">
        <v>34.98</v>
      </c>
      <c r="H69" s="35" t="n">
        <v>40.02</v>
      </c>
      <c r="I69" s="35" t="n">
        <v>43.74</v>
      </c>
      <c r="J69" s="35" t="n">
        <v>49.02</v>
      </c>
      <c r="K69" s="35" t="n">
        <v>31.14</v>
      </c>
    </row>
    <row r="70">
      <c r="A70" s="30" t="inlineStr">
        <is>
          <t>De 6 a 7 kg</t>
        </is>
      </c>
      <c r="B70" s="34" t="n">
        <v>6000</v>
      </c>
      <c r="C70" s="35" t="n">
        <v>7.71</v>
      </c>
      <c r="D70" s="35" t="n">
        <v>10.34</v>
      </c>
      <c r="E70" s="35" t="n">
        <v>11.94</v>
      </c>
      <c r="F70" s="35" t="n">
        <v>33.06</v>
      </c>
      <c r="G70" s="35" t="n">
        <v>37.98</v>
      </c>
      <c r="H70" s="35" t="n">
        <v>44.1</v>
      </c>
      <c r="I70" s="35" t="n">
        <v>49.02</v>
      </c>
      <c r="J70" s="35" t="n">
        <v>54.3</v>
      </c>
      <c r="K70" s="35" t="n">
        <v>33.06</v>
      </c>
    </row>
    <row r="71">
      <c r="A71" s="30" t="inlineStr">
        <is>
          <t>De 7 a 8 kg</t>
        </is>
      </c>
      <c r="B71" s="34" t="n">
        <v>7000</v>
      </c>
      <c r="C71" s="35" t="n">
        <v>7.83</v>
      </c>
      <c r="D71" s="35" t="n">
        <v>10.57</v>
      </c>
      <c r="E71" s="35" t="n">
        <v>12.06</v>
      </c>
      <c r="F71" s="35" t="n">
        <v>35.34</v>
      </c>
      <c r="G71" s="35" t="n">
        <v>41.22</v>
      </c>
      <c r="H71" s="35" t="n">
        <v>47.1</v>
      </c>
      <c r="I71" s="35" t="n">
        <v>52.98</v>
      </c>
      <c r="J71" s="35" t="n">
        <v>59.22</v>
      </c>
      <c r="K71" s="35" t="n">
        <v>35.34</v>
      </c>
    </row>
    <row r="72">
      <c r="A72" s="30" t="inlineStr">
        <is>
          <t>De 8 a 9 kg</t>
        </is>
      </c>
      <c r="B72" s="34" t="n">
        <v>8000</v>
      </c>
      <c r="C72" s="35" t="n">
        <v>7.94</v>
      </c>
      <c r="D72" s="35" t="n">
        <v>10.69</v>
      </c>
      <c r="E72" s="35" t="n">
        <v>12.17</v>
      </c>
      <c r="F72" s="35" t="n">
        <v>36.3</v>
      </c>
      <c r="G72" s="35" t="n">
        <v>42.3</v>
      </c>
      <c r="H72" s="35" t="n">
        <v>48.42</v>
      </c>
      <c r="I72" s="35" t="n">
        <v>54.42</v>
      </c>
      <c r="J72" s="35" t="n">
        <v>60.9</v>
      </c>
      <c r="K72" s="35" t="n">
        <v>36.3</v>
      </c>
    </row>
    <row r="73">
      <c r="A73" s="30" t="inlineStr">
        <is>
          <t>De 9 a 10 kg</t>
        </is>
      </c>
      <c r="B73" s="34" t="n">
        <v>9000</v>
      </c>
      <c r="C73" s="35" t="n">
        <v>8.06</v>
      </c>
      <c r="D73" s="35" t="n">
        <v>10.8</v>
      </c>
      <c r="E73" s="35" t="n">
        <v>12.4</v>
      </c>
      <c r="F73" s="35" t="n">
        <v>45.9</v>
      </c>
      <c r="G73" s="35" t="n">
        <v>54.06</v>
      </c>
      <c r="H73" s="35" t="n">
        <v>62.34</v>
      </c>
      <c r="I73" s="35" t="n">
        <v>70.5</v>
      </c>
      <c r="J73" s="35" t="n">
        <v>79.02</v>
      </c>
      <c r="K73" s="35" t="n">
        <v>45.9</v>
      </c>
    </row>
    <row r="74">
      <c r="A74" s="30" t="inlineStr">
        <is>
          <t>De 10 a 11 kg</t>
        </is>
      </c>
      <c r="B74" s="34" t="n">
        <v>10000</v>
      </c>
      <c r="C74" s="35" t="n">
        <v>8.06</v>
      </c>
      <c r="D74" s="35" t="n">
        <v>11.03</v>
      </c>
      <c r="E74" s="35" t="n">
        <v>12.63</v>
      </c>
      <c r="F74" s="35" t="n">
        <v>49.98</v>
      </c>
      <c r="G74" s="35" t="n">
        <v>58.26</v>
      </c>
      <c r="H74" s="35" t="n">
        <v>66.54000000000001</v>
      </c>
      <c r="I74" s="35" t="n">
        <v>74.81999999999999</v>
      </c>
      <c r="J74" s="35" t="n">
        <v>83.22</v>
      </c>
      <c r="K74" s="35" t="n">
        <v>49.98</v>
      </c>
    </row>
    <row r="75">
      <c r="A75" s="30" t="inlineStr">
        <is>
          <t>De 11 a 13 kg</t>
        </is>
      </c>
      <c r="B75" s="34" t="n">
        <v>11000</v>
      </c>
      <c r="C75" s="35" t="n">
        <v>8.17</v>
      </c>
      <c r="D75" s="35" t="n">
        <v>11.49</v>
      </c>
      <c r="E75" s="35" t="n">
        <v>13.09</v>
      </c>
      <c r="F75" s="35" t="n">
        <v>51.06</v>
      </c>
      <c r="G75" s="35" t="n">
        <v>59.7</v>
      </c>
      <c r="H75" s="35" t="n">
        <v>68.22</v>
      </c>
      <c r="I75" s="35" t="n">
        <v>76.62</v>
      </c>
      <c r="J75" s="35" t="n">
        <v>85.14</v>
      </c>
      <c r="K75" s="35" t="n">
        <v>51.06</v>
      </c>
    </row>
    <row r="76">
      <c r="A76" s="30" t="inlineStr">
        <is>
          <t>De 13 a 15 kg</t>
        </is>
      </c>
      <c r="B76" s="34" t="n">
        <v>13000</v>
      </c>
      <c r="C76" s="35" t="n">
        <v>8.289999999999999</v>
      </c>
      <c r="D76" s="35" t="n">
        <v>11.71</v>
      </c>
      <c r="E76" s="35" t="n">
        <v>13.31</v>
      </c>
      <c r="F76" s="35" t="n">
        <v>54.66</v>
      </c>
      <c r="G76" s="35" t="n">
        <v>63.54</v>
      </c>
      <c r="H76" s="35" t="n">
        <v>72.66</v>
      </c>
      <c r="I76" s="35" t="n">
        <v>81.78</v>
      </c>
      <c r="J76" s="35" t="n">
        <v>90.78</v>
      </c>
      <c r="K76" s="35" t="n">
        <v>54.66</v>
      </c>
    </row>
    <row r="77">
      <c r="A77" s="30" t="inlineStr">
        <is>
          <t>De 15 a 17 kg</t>
        </is>
      </c>
      <c r="B77" s="34" t="n">
        <v>15000</v>
      </c>
      <c r="C77" s="35" t="n">
        <v>8.4</v>
      </c>
      <c r="D77" s="35" t="n">
        <v>11.94</v>
      </c>
      <c r="E77" s="35" t="n">
        <v>13.54</v>
      </c>
      <c r="F77" s="35" t="n">
        <v>58.74</v>
      </c>
      <c r="G77" s="35" t="n">
        <v>67.86</v>
      </c>
      <c r="H77" s="35" t="n">
        <v>76.86</v>
      </c>
      <c r="I77" s="35" t="n">
        <v>85.62</v>
      </c>
      <c r="J77" s="35" t="n">
        <v>95.22</v>
      </c>
      <c r="K77" s="35" t="n">
        <v>58.74</v>
      </c>
    </row>
    <row r="78">
      <c r="A78" s="30" t="inlineStr">
        <is>
          <t>De 17 a 20 kg</t>
        </is>
      </c>
      <c r="B78" s="34" t="n">
        <v>17000</v>
      </c>
      <c r="C78" s="35" t="n">
        <v>8.51</v>
      </c>
      <c r="D78" s="35" t="n">
        <v>12.17</v>
      </c>
      <c r="E78" s="35" t="n">
        <v>13.77</v>
      </c>
      <c r="F78" s="35" t="n">
        <v>66.18000000000001</v>
      </c>
      <c r="G78" s="35" t="n">
        <v>77.22</v>
      </c>
      <c r="H78" s="35" t="n">
        <v>88.26000000000001</v>
      </c>
      <c r="I78" s="35" t="n">
        <v>99.3</v>
      </c>
      <c r="J78" s="35" t="n">
        <v>110.34</v>
      </c>
      <c r="K78" s="35" t="n">
        <v>66.18000000000001</v>
      </c>
    </row>
    <row r="79">
      <c r="A79" s="30" t="inlineStr">
        <is>
          <t>De 20 a 25 kg</t>
        </is>
      </c>
      <c r="B79" s="34" t="n">
        <v>20000</v>
      </c>
      <c r="C79" s="35" t="n">
        <v>8.74</v>
      </c>
      <c r="D79" s="35" t="n">
        <v>12.63</v>
      </c>
      <c r="E79" s="35" t="n">
        <v>14</v>
      </c>
      <c r="F79" s="35" t="n">
        <v>77.45999999999999</v>
      </c>
      <c r="G79" s="35" t="n">
        <v>90.90000000000001</v>
      </c>
      <c r="H79" s="35" t="n">
        <v>102.54</v>
      </c>
      <c r="I79" s="35" t="n">
        <v>115.5</v>
      </c>
      <c r="J79" s="35" t="n">
        <v>128.22</v>
      </c>
      <c r="K79" s="35" t="n">
        <v>77.45999999999999</v>
      </c>
    </row>
    <row r="80">
      <c r="A80" s="30" t="inlineStr">
        <is>
          <t>De 25 a 30 kg</t>
        </is>
      </c>
      <c r="B80" s="34" t="n">
        <v>25000</v>
      </c>
      <c r="C80" s="35" t="n">
        <v>8.859999999999999</v>
      </c>
      <c r="D80" s="35" t="n">
        <v>12.86</v>
      </c>
      <c r="E80" s="35" t="n">
        <v>14.23</v>
      </c>
      <c r="F80" s="35" t="n">
        <v>79.73999999999999</v>
      </c>
      <c r="G80" s="35" t="n">
        <v>91.26000000000001</v>
      </c>
      <c r="H80" s="35" t="n">
        <v>103.5</v>
      </c>
      <c r="I80" s="35" t="n">
        <v>116.58</v>
      </c>
      <c r="J80" s="35" t="n">
        <v>129.42</v>
      </c>
      <c r="K80" s="35" t="n">
        <v>79.73999999999999</v>
      </c>
    </row>
    <row r="81">
      <c r="A81" s="30" t="inlineStr">
        <is>
          <t>De 30 a 40 kg</t>
        </is>
      </c>
      <c r="B81" s="34" t="n">
        <v>30000</v>
      </c>
      <c r="C81" s="35" t="n">
        <v>8.970000000000001</v>
      </c>
      <c r="D81" s="35" t="n">
        <v>13.09</v>
      </c>
      <c r="E81" s="35" t="n">
        <v>14.46</v>
      </c>
      <c r="F81" s="35" t="n">
        <v>82.02</v>
      </c>
      <c r="G81" s="35" t="n">
        <v>95.58</v>
      </c>
      <c r="H81" s="35" t="n">
        <v>107.7</v>
      </c>
      <c r="I81" s="35" t="n">
        <v>120.06</v>
      </c>
      <c r="J81" s="35" t="n">
        <v>129.54</v>
      </c>
      <c r="K81" s="35" t="n">
        <v>82.02</v>
      </c>
    </row>
    <row r="82">
      <c r="A82" s="30" t="inlineStr">
        <is>
          <t>De 40 a 50 kg</t>
        </is>
      </c>
      <c r="B82" s="34" t="n">
        <v>40000</v>
      </c>
      <c r="C82" s="35" t="n">
        <v>9.09</v>
      </c>
      <c r="D82" s="35" t="n">
        <v>13.31</v>
      </c>
      <c r="E82" s="35" t="n">
        <v>14.69</v>
      </c>
      <c r="F82" s="35" t="n">
        <v>85.14</v>
      </c>
      <c r="G82" s="35" t="n">
        <v>98.22</v>
      </c>
      <c r="H82" s="35" t="n">
        <v>111.42</v>
      </c>
      <c r="I82" s="35" t="n">
        <v>124.14</v>
      </c>
      <c r="J82" s="35" t="n">
        <v>133.98</v>
      </c>
      <c r="K82" s="35" t="n">
        <v>85.14</v>
      </c>
    </row>
    <row r="83">
      <c r="A83" s="30" t="inlineStr">
        <is>
          <t>De 50 a 60 kg</t>
        </is>
      </c>
      <c r="B83" s="34" t="n">
        <v>50000</v>
      </c>
      <c r="C83" s="35" t="n">
        <v>9.199999999999999</v>
      </c>
      <c r="D83" s="35" t="n">
        <v>13.54</v>
      </c>
      <c r="E83" s="35" t="n">
        <v>14.91</v>
      </c>
      <c r="F83" s="35" t="n">
        <v>90.66</v>
      </c>
      <c r="G83" s="35" t="n">
        <v>104.7</v>
      </c>
      <c r="H83" s="35" t="n">
        <v>118.86</v>
      </c>
      <c r="I83" s="35" t="n">
        <v>132.3</v>
      </c>
      <c r="J83" s="35" t="n">
        <v>142.86</v>
      </c>
      <c r="K83" s="35" t="n">
        <v>90.66</v>
      </c>
    </row>
    <row r="84">
      <c r="A84" s="30" t="inlineStr">
        <is>
          <t>De 60 a 70 kg</t>
        </is>
      </c>
      <c r="B84" s="34" t="n">
        <v>60000</v>
      </c>
      <c r="C84" s="35" t="n">
        <v>9.31</v>
      </c>
      <c r="D84" s="35" t="n">
        <v>13.77</v>
      </c>
      <c r="E84" s="35" t="n">
        <v>15.14</v>
      </c>
      <c r="F84" s="35" t="n">
        <v>97.14</v>
      </c>
      <c r="G84" s="35" t="n">
        <v>112.5</v>
      </c>
      <c r="H84" s="35" t="n">
        <v>127.14</v>
      </c>
      <c r="I84" s="35" t="n">
        <v>141.66</v>
      </c>
      <c r="J84" s="35" t="n">
        <v>152.94</v>
      </c>
      <c r="K84" s="35" t="n">
        <v>97.14</v>
      </c>
    </row>
    <row r="85">
      <c r="A85" s="30" t="inlineStr">
        <is>
          <t>De 70 a 80 kg</t>
        </is>
      </c>
      <c r="B85" s="34" t="n">
        <v>70000</v>
      </c>
      <c r="C85" s="35" t="n">
        <v>9.43</v>
      </c>
      <c r="D85" s="35" t="n">
        <v>14</v>
      </c>
      <c r="E85" s="35" t="n">
        <v>15.37</v>
      </c>
      <c r="F85" s="35" t="n">
        <v>101.58</v>
      </c>
      <c r="G85" s="35" t="n">
        <v>117.54</v>
      </c>
      <c r="H85" s="35" t="n">
        <v>132.9</v>
      </c>
      <c r="I85" s="35" t="n">
        <v>148.02</v>
      </c>
      <c r="J85" s="35" t="n">
        <v>159.78</v>
      </c>
      <c r="K85" s="35" t="n">
        <v>101.58</v>
      </c>
    </row>
    <row r="86">
      <c r="A86" s="30" t="inlineStr">
        <is>
          <t>De 80 a 90 kg</t>
        </is>
      </c>
      <c r="B86" s="34" t="n">
        <v>80000</v>
      </c>
      <c r="C86" s="35" t="n">
        <v>9.539999999999999</v>
      </c>
      <c r="D86" s="35" t="n">
        <v>14.23</v>
      </c>
      <c r="E86" s="35" t="n">
        <v>15.6</v>
      </c>
      <c r="F86" s="35" t="n">
        <v>112.86</v>
      </c>
      <c r="G86" s="35" t="n">
        <v>130.02</v>
      </c>
      <c r="H86" s="35" t="n">
        <v>147.54</v>
      </c>
      <c r="I86" s="35" t="n">
        <v>164.34</v>
      </c>
      <c r="J86" s="35" t="n">
        <v>177.42</v>
      </c>
      <c r="K86" s="35" t="n">
        <v>112.86</v>
      </c>
    </row>
    <row r="87">
      <c r="A87" s="30" t="inlineStr">
        <is>
          <t>De 90 a 100 kg</t>
        </is>
      </c>
      <c r="B87" s="34" t="n">
        <v>90000</v>
      </c>
      <c r="C87" s="35" t="n">
        <v>9.66</v>
      </c>
      <c r="D87" s="35" t="n">
        <v>14.46</v>
      </c>
      <c r="E87" s="35" t="n">
        <v>15.83</v>
      </c>
      <c r="F87" s="35" t="n">
        <v>128.94</v>
      </c>
      <c r="G87" s="35" t="n">
        <v>149.82</v>
      </c>
      <c r="H87" s="35" t="n">
        <v>168.54</v>
      </c>
      <c r="I87" s="35" t="n">
        <v>187.74</v>
      </c>
      <c r="J87" s="35" t="n">
        <v>202.62</v>
      </c>
      <c r="K87" s="35" t="n">
        <v>128.94</v>
      </c>
    </row>
    <row r="88">
      <c r="A88" s="30" t="inlineStr">
        <is>
          <t>De 100 a 125 kg</t>
        </is>
      </c>
      <c r="B88" s="34" t="n">
        <v>100000</v>
      </c>
      <c r="C88" s="35" t="n">
        <v>9.77</v>
      </c>
      <c r="D88" s="35" t="n">
        <v>14.69</v>
      </c>
      <c r="E88" s="35" t="n">
        <v>16.06</v>
      </c>
      <c r="F88" s="35" t="n">
        <v>144.18</v>
      </c>
      <c r="G88" s="35" t="n">
        <v>166.74</v>
      </c>
      <c r="H88" s="35" t="n">
        <v>188.34</v>
      </c>
      <c r="I88" s="35" t="n">
        <v>209.82</v>
      </c>
      <c r="J88" s="35" t="n">
        <v>226.62</v>
      </c>
      <c r="K88" s="35" t="n">
        <v>144.18</v>
      </c>
    </row>
    <row r="89">
      <c r="A89" s="30" t="inlineStr">
        <is>
          <t>De 125 a 150 kg</t>
        </is>
      </c>
      <c r="B89" s="34" t="n">
        <v>125000</v>
      </c>
      <c r="C89" s="35" t="n">
        <v>9.890000000000001</v>
      </c>
      <c r="D89" s="35" t="n">
        <v>14.69</v>
      </c>
      <c r="E89" s="35" t="n">
        <v>16.29</v>
      </c>
      <c r="F89" s="35" t="n">
        <v>152.94</v>
      </c>
      <c r="G89" s="35" t="n">
        <v>176.46</v>
      </c>
      <c r="H89" s="35" t="n">
        <v>199.86</v>
      </c>
      <c r="I89" s="35" t="n">
        <v>222.66</v>
      </c>
      <c r="J89" s="35" t="n">
        <v>240.42</v>
      </c>
      <c r="K89" s="35" t="n">
        <v>152.94</v>
      </c>
    </row>
    <row r="90">
      <c r="A90" s="30" t="inlineStr">
        <is>
          <t>Mais de 150 kg</t>
        </is>
      </c>
      <c r="B90" s="34" t="n">
        <v>150000</v>
      </c>
      <c r="C90" s="35" t="n">
        <v>10</v>
      </c>
      <c r="D90" s="35" t="n">
        <v>14.69</v>
      </c>
      <c r="E90" s="35" t="n">
        <v>16.51</v>
      </c>
      <c r="F90" s="35" t="n">
        <v>200.46</v>
      </c>
      <c r="G90" s="35" t="n">
        <v>232.02</v>
      </c>
      <c r="H90" s="35" t="n">
        <v>262.14</v>
      </c>
      <c r="I90" s="35" t="n">
        <v>292.14</v>
      </c>
      <c r="J90" s="35" t="n">
        <v>315.42</v>
      </c>
      <c r="K90" s="35" t="n">
        <v>200.46</v>
      </c>
    </row>
    <row r="92">
      <c r="A92" s="33" t="inlineStr">
        <is>
          <t>Reputação: Laranja ou vermelha (ou produto usado / anúncio grátis)</t>
        </is>
      </c>
      <c r="D92" s="4" t="inlineStr">
        <is>
          <t>Fonte: mercadolivre.com.br/ajuda/40547 · usados: /ajuda/49978 (lida em 23/09/2026)</t>
        </is>
      </c>
    </row>
    <row r="93" ht="30" customHeight="1">
      <c r="A93" s="27" t="inlineStr">
        <is>
          <t>Peso cobrável do pacote</t>
        </is>
      </c>
      <c r="B93" s="27" t="inlineStr">
        <is>
          <t>acima de (g)</t>
        </is>
      </c>
      <c r="C93" s="27" t="inlineStr">
        <is>
          <t>R$ 0 a 18,99</t>
        </is>
      </c>
      <c r="D93" s="27" t="inlineStr">
        <is>
          <t>R$ 19 a 48,99</t>
        </is>
      </c>
      <c r="E93" s="27" t="inlineStr">
        <is>
          <t>R$ 49 a 78,99</t>
        </is>
      </c>
      <c r="F93" s="27" t="inlineStr">
        <is>
          <t>R$ 79 a 99,99</t>
        </is>
      </c>
      <c r="G93" s="27" t="inlineStr">
        <is>
          <t>R$ 100 a 119,99</t>
        </is>
      </c>
      <c r="H93" s="27" t="inlineStr">
        <is>
          <t>R$ 120 a 149,99</t>
        </is>
      </c>
      <c r="I93" s="27" t="inlineStr">
        <is>
          <t>R$ 150 a 199,99</t>
        </is>
      </c>
      <c r="J93" s="27" t="inlineStr">
        <is>
          <t>R$ 200 ou mais</t>
        </is>
      </c>
      <c r="K93" s="27" t="inlineStr">
        <is>
          <t>Frete grátis rápido opcional &lt; R$ 79</t>
        </is>
      </c>
    </row>
    <row r="94">
      <c r="A94" s="30" t="inlineStr">
        <is>
          <t>Até 0,3 kg</t>
        </is>
      </c>
      <c r="B94" s="34" t="n">
        <v>0</v>
      </c>
      <c r="C94" s="35" t="n">
        <v>8.07</v>
      </c>
      <c r="D94" s="35" t="n">
        <v>9.789999999999999</v>
      </c>
      <c r="E94" s="35" t="n">
        <v>11.64</v>
      </c>
      <c r="F94" s="35" t="n">
        <v>25.9</v>
      </c>
      <c r="G94" s="35" t="n">
        <v>29.9</v>
      </c>
      <c r="H94" s="35" t="n">
        <v>33.9</v>
      </c>
      <c r="I94" s="35" t="n">
        <v>38.1</v>
      </c>
      <c r="J94" s="35" t="n">
        <v>43.3</v>
      </c>
      <c r="K94" s="35" t="n">
        <v>25.9</v>
      </c>
    </row>
    <row r="95">
      <c r="A95" s="30" t="inlineStr">
        <is>
          <t>De 0,3 a 0,5 kg</t>
        </is>
      </c>
      <c r="B95" s="34" t="n">
        <v>300</v>
      </c>
      <c r="C95" s="35" t="n">
        <v>8.5</v>
      </c>
      <c r="D95" s="35" t="n">
        <v>9.93</v>
      </c>
      <c r="E95" s="35" t="n">
        <v>11.79</v>
      </c>
      <c r="F95" s="35" t="n">
        <v>27.7</v>
      </c>
      <c r="G95" s="35" t="n">
        <v>32.3</v>
      </c>
      <c r="H95" s="35" t="n">
        <v>36.3</v>
      </c>
      <c r="I95" s="35" t="n">
        <v>40.9</v>
      </c>
      <c r="J95" s="35" t="n">
        <v>46.5</v>
      </c>
      <c r="K95" s="35" t="n">
        <v>27.7</v>
      </c>
    </row>
    <row r="96">
      <c r="A96" s="30" t="inlineStr">
        <is>
          <t>De 0,5 a 1 kg</t>
        </is>
      </c>
      <c r="B96" s="34" t="n">
        <v>500</v>
      </c>
      <c r="C96" s="35" t="n">
        <v>8.640000000000001</v>
      </c>
      <c r="D96" s="35" t="n">
        <v>10.21</v>
      </c>
      <c r="E96" s="35" t="n">
        <v>12.07</v>
      </c>
      <c r="F96" s="35" t="n">
        <v>28.9</v>
      </c>
      <c r="G96" s="35" t="n">
        <v>33.7</v>
      </c>
      <c r="H96" s="35" t="n">
        <v>38.1</v>
      </c>
      <c r="I96" s="35" t="n">
        <v>42.7</v>
      </c>
      <c r="J96" s="35" t="n">
        <v>48.9</v>
      </c>
      <c r="K96" s="35" t="n">
        <v>28.9</v>
      </c>
    </row>
    <row r="97">
      <c r="A97" s="30" t="inlineStr">
        <is>
          <t>De 1 a 1,5 kg</t>
        </is>
      </c>
      <c r="B97" s="34" t="n">
        <v>1000</v>
      </c>
      <c r="C97" s="35" t="n">
        <v>8.789999999999999</v>
      </c>
      <c r="D97" s="35" t="n">
        <v>10.5</v>
      </c>
      <c r="E97" s="35" t="n">
        <v>12.36</v>
      </c>
      <c r="F97" s="35" t="n">
        <v>29.5</v>
      </c>
      <c r="G97" s="35" t="n">
        <v>34.3</v>
      </c>
      <c r="H97" s="35" t="n">
        <v>38.9</v>
      </c>
      <c r="I97" s="35" t="n">
        <v>43.5</v>
      </c>
      <c r="J97" s="35" t="n">
        <v>50.9</v>
      </c>
      <c r="K97" s="35" t="n">
        <v>29.5</v>
      </c>
    </row>
    <row r="98">
      <c r="A98" s="30" t="inlineStr">
        <is>
          <t>De 1,5 a 2 kg</t>
        </is>
      </c>
      <c r="B98" s="34" t="n">
        <v>1500</v>
      </c>
      <c r="C98" s="35" t="n">
        <v>8.93</v>
      </c>
      <c r="D98" s="35" t="n">
        <v>10.64</v>
      </c>
      <c r="E98" s="35" t="n">
        <v>12.5</v>
      </c>
      <c r="F98" s="35" t="n">
        <v>30.1</v>
      </c>
      <c r="G98" s="35" t="n">
        <v>35.3</v>
      </c>
      <c r="H98" s="35" t="n">
        <v>39.7</v>
      </c>
      <c r="I98" s="35" t="n">
        <v>44.5</v>
      </c>
      <c r="J98" s="35" t="n">
        <v>51.1</v>
      </c>
      <c r="K98" s="35" t="n">
        <v>30.1</v>
      </c>
    </row>
    <row r="99">
      <c r="A99" s="30" t="inlineStr">
        <is>
          <t>De 2 a 3 kg</t>
        </is>
      </c>
      <c r="B99" s="34" t="n">
        <v>2000</v>
      </c>
      <c r="C99" s="35" t="n">
        <v>9.07</v>
      </c>
      <c r="D99" s="35" t="n">
        <v>12.36</v>
      </c>
      <c r="E99" s="35" t="n">
        <v>13.07</v>
      </c>
      <c r="F99" s="35" t="n">
        <v>32.9</v>
      </c>
      <c r="G99" s="35" t="n">
        <v>38.3</v>
      </c>
      <c r="H99" s="35" t="n">
        <v>43.3</v>
      </c>
      <c r="I99" s="35" t="n">
        <v>48.7</v>
      </c>
      <c r="J99" s="35" t="n">
        <v>54.1</v>
      </c>
      <c r="K99" s="35" t="n">
        <v>32.9</v>
      </c>
    </row>
    <row r="100">
      <c r="A100" s="30" t="inlineStr">
        <is>
          <t>De 3 a 4 kg</t>
        </is>
      </c>
      <c r="B100" s="34" t="n">
        <v>3000</v>
      </c>
      <c r="C100" s="35" t="n">
        <v>9.210000000000001</v>
      </c>
      <c r="D100" s="35" t="n">
        <v>12.5</v>
      </c>
      <c r="E100" s="35" t="n">
        <v>13.93</v>
      </c>
      <c r="F100" s="35" t="n">
        <v>35.7</v>
      </c>
      <c r="G100" s="35" t="n">
        <v>41.5</v>
      </c>
      <c r="H100" s="35" t="n">
        <v>46.7</v>
      </c>
      <c r="I100" s="35" t="n">
        <v>52.7</v>
      </c>
      <c r="J100" s="35" t="n">
        <v>58.5</v>
      </c>
      <c r="K100" s="35" t="n">
        <v>35.7</v>
      </c>
    </row>
    <row r="101">
      <c r="A101" s="30" t="inlineStr">
        <is>
          <t>De 4 a 5 kg</t>
        </is>
      </c>
      <c r="B101" s="34" t="n">
        <v>4000</v>
      </c>
      <c r="C101" s="35" t="n">
        <v>9.359999999999999</v>
      </c>
      <c r="D101" s="35" t="n">
        <v>12.64</v>
      </c>
      <c r="E101" s="35" t="n">
        <v>14.64</v>
      </c>
      <c r="F101" s="35" t="n">
        <v>39.5</v>
      </c>
      <c r="G101" s="35" t="n">
        <v>45.7</v>
      </c>
      <c r="H101" s="35" t="n">
        <v>52.1</v>
      </c>
      <c r="I101" s="35" t="n">
        <v>58.5</v>
      </c>
      <c r="J101" s="35" t="n">
        <v>64.90000000000001</v>
      </c>
      <c r="K101" s="35" t="n">
        <v>39.5</v>
      </c>
    </row>
    <row r="102">
      <c r="A102" s="30" t="inlineStr">
        <is>
          <t>De 5 a 6 kg</t>
        </is>
      </c>
      <c r="B102" s="34" t="n">
        <v>5000</v>
      </c>
      <c r="C102" s="35" t="n">
        <v>9.5</v>
      </c>
      <c r="D102" s="35" t="n">
        <v>12.79</v>
      </c>
      <c r="E102" s="35" t="n">
        <v>14.79</v>
      </c>
      <c r="F102" s="35" t="n">
        <v>51.9</v>
      </c>
      <c r="G102" s="35" t="n">
        <v>58.3</v>
      </c>
      <c r="H102" s="35" t="n">
        <v>66.7</v>
      </c>
      <c r="I102" s="35" t="n">
        <v>72.90000000000001</v>
      </c>
      <c r="J102" s="35" t="n">
        <v>81.7</v>
      </c>
      <c r="K102" s="35" t="n">
        <v>51.9</v>
      </c>
    </row>
    <row r="103">
      <c r="A103" s="30" t="inlineStr">
        <is>
          <t>De 6 a 7 kg</t>
        </is>
      </c>
      <c r="B103" s="34" t="n">
        <v>6000</v>
      </c>
      <c r="C103" s="35" t="n">
        <v>9.640000000000001</v>
      </c>
      <c r="D103" s="35" t="n">
        <v>12.93</v>
      </c>
      <c r="E103" s="35" t="n">
        <v>14.93</v>
      </c>
      <c r="F103" s="35" t="n">
        <v>55.1</v>
      </c>
      <c r="G103" s="35" t="n">
        <v>63.3</v>
      </c>
      <c r="H103" s="35" t="n">
        <v>73.5</v>
      </c>
      <c r="I103" s="35" t="n">
        <v>81.7</v>
      </c>
      <c r="J103" s="35" t="n">
        <v>90.5</v>
      </c>
      <c r="K103" s="35" t="n">
        <v>55.1</v>
      </c>
    </row>
    <row r="104">
      <c r="A104" s="30" t="inlineStr">
        <is>
          <t>De 7 a 8 kg</t>
        </is>
      </c>
      <c r="B104" s="34" t="n">
        <v>7000</v>
      </c>
      <c r="C104" s="35" t="n">
        <v>9.789999999999999</v>
      </c>
      <c r="D104" s="35" t="n">
        <v>13.21</v>
      </c>
      <c r="E104" s="35" t="n">
        <v>15.07</v>
      </c>
      <c r="F104" s="35" t="n">
        <v>58.9</v>
      </c>
      <c r="G104" s="35" t="n">
        <v>68.7</v>
      </c>
      <c r="H104" s="35" t="n">
        <v>78.5</v>
      </c>
      <c r="I104" s="35" t="n">
        <v>88.3</v>
      </c>
      <c r="J104" s="35" t="n">
        <v>98.7</v>
      </c>
      <c r="K104" s="35" t="n">
        <v>58.9</v>
      </c>
    </row>
    <row r="105">
      <c r="A105" s="30" t="inlineStr">
        <is>
          <t>De 8 a 9 kg</t>
        </is>
      </c>
      <c r="B105" s="34" t="n">
        <v>8000</v>
      </c>
      <c r="C105" s="35" t="n">
        <v>9.93</v>
      </c>
      <c r="D105" s="35" t="n">
        <v>13.36</v>
      </c>
      <c r="E105" s="35" t="n">
        <v>15.21</v>
      </c>
      <c r="F105" s="35" t="n">
        <v>60.5</v>
      </c>
      <c r="G105" s="35" t="n">
        <v>70.5</v>
      </c>
      <c r="H105" s="35" t="n">
        <v>80.7</v>
      </c>
      <c r="I105" s="35" t="n">
        <v>90.7</v>
      </c>
      <c r="J105" s="35" t="n">
        <v>101.5</v>
      </c>
      <c r="K105" s="35" t="n">
        <v>60.5</v>
      </c>
    </row>
    <row r="106">
      <c r="A106" s="30" t="inlineStr">
        <is>
          <t>De 9 a 10 kg</t>
        </is>
      </c>
      <c r="B106" s="34" t="n">
        <v>9000</v>
      </c>
      <c r="C106" s="35" t="n">
        <v>10.07</v>
      </c>
      <c r="D106" s="35" t="n">
        <v>13.5</v>
      </c>
      <c r="E106" s="35" t="n">
        <v>15.5</v>
      </c>
      <c r="F106" s="35" t="n">
        <v>76.5</v>
      </c>
      <c r="G106" s="35" t="n">
        <v>90.09999999999999</v>
      </c>
      <c r="H106" s="35" t="n">
        <v>103.9</v>
      </c>
      <c r="I106" s="35" t="n">
        <v>117.5</v>
      </c>
      <c r="J106" s="35" t="n">
        <v>131.7</v>
      </c>
      <c r="K106" s="35" t="n">
        <v>76.5</v>
      </c>
    </row>
    <row r="107">
      <c r="A107" s="30" t="inlineStr">
        <is>
          <t>De 10 a 11 kg</t>
        </is>
      </c>
      <c r="B107" s="34" t="n">
        <v>10000</v>
      </c>
      <c r="C107" s="35" t="n">
        <v>10.07</v>
      </c>
      <c r="D107" s="35" t="n">
        <v>13.79</v>
      </c>
      <c r="E107" s="35" t="n">
        <v>15.79</v>
      </c>
      <c r="F107" s="35" t="n">
        <v>83.3</v>
      </c>
      <c r="G107" s="35" t="n">
        <v>97.09999999999999</v>
      </c>
      <c r="H107" s="35" t="n">
        <v>110.9</v>
      </c>
      <c r="I107" s="35" t="n">
        <v>124.7</v>
      </c>
      <c r="J107" s="35" t="n">
        <v>138.7</v>
      </c>
      <c r="K107" s="35" t="n">
        <v>83.3</v>
      </c>
    </row>
    <row r="108">
      <c r="A108" s="30" t="inlineStr">
        <is>
          <t>De 11 a 13 kg</t>
        </is>
      </c>
      <c r="B108" s="34" t="n">
        <v>11000</v>
      </c>
      <c r="C108" s="35" t="n">
        <v>10.21</v>
      </c>
      <c r="D108" s="35" t="n">
        <v>14.36</v>
      </c>
      <c r="E108" s="35" t="n">
        <v>16.36</v>
      </c>
      <c r="F108" s="35" t="n">
        <v>85.09999999999999</v>
      </c>
      <c r="G108" s="35" t="n">
        <v>99.5</v>
      </c>
      <c r="H108" s="35" t="n">
        <v>113.7</v>
      </c>
      <c r="I108" s="35" t="n">
        <v>127.7</v>
      </c>
      <c r="J108" s="35" t="n">
        <v>141.9</v>
      </c>
      <c r="K108" s="35" t="n">
        <v>85.09999999999999</v>
      </c>
    </row>
    <row r="109">
      <c r="A109" s="30" t="inlineStr">
        <is>
          <t>De 13 a 15 kg</t>
        </is>
      </c>
      <c r="B109" s="34" t="n">
        <v>13000</v>
      </c>
      <c r="C109" s="35" t="n">
        <v>10.36</v>
      </c>
      <c r="D109" s="35" t="n">
        <v>14.64</v>
      </c>
      <c r="E109" s="35" t="n">
        <v>16.64</v>
      </c>
      <c r="F109" s="35" t="n">
        <v>91.09999999999999</v>
      </c>
      <c r="G109" s="35" t="n">
        <v>105.9</v>
      </c>
      <c r="H109" s="35" t="n">
        <v>121.1</v>
      </c>
      <c r="I109" s="35" t="n">
        <v>136.3</v>
      </c>
      <c r="J109" s="35" t="n">
        <v>151.3</v>
      </c>
      <c r="K109" s="35" t="n">
        <v>91.09999999999999</v>
      </c>
    </row>
    <row r="110">
      <c r="A110" s="30" t="inlineStr">
        <is>
          <t>De 15 a 17 kg</t>
        </is>
      </c>
      <c r="B110" s="34" t="n">
        <v>15000</v>
      </c>
      <c r="C110" s="35" t="n">
        <v>10.5</v>
      </c>
      <c r="D110" s="35" t="n">
        <v>14.93</v>
      </c>
      <c r="E110" s="35" t="n">
        <v>16.93</v>
      </c>
      <c r="F110" s="35" t="n">
        <v>97.90000000000001</v>
      </c>
      <c r="G110" s="35" t="n">
        <v>113.1</v>
      </c>
      <c r="H110" s="35" t="n">
        <v>128.1</v>
      </c>
      <c r="I110" s="35" t="n">
        <v>142.7</v>
      </c>
      <c r="J110" s="35" t="n">
        <v>158.7</v>
      </c>
      <c r="K110" s="35" t="n">
        <v>97.90000000000001</v>
      </c>
    </row>
    <row r="111">
      <c r="A111" s="30" t="inlineStr">
        <is>
          <t>De 17 a 20 kg</t>
        </is>
      </c>
      <c r="B111" s="34" t="n">
        <v>17000</v>
      </c>
      <c r="C111" s="35" t="n">
        <v>10.64</v>
      </c>
      <c r="D111" s="35" t="n">
        <v>15.21</v>
      </c>
      <c r="E111" s="35" t="n">
        <v>17.21</v>
      </c>
      <c r="F111" s="35" t="n">
        <v>110.3</v>
      </c>
      <c r="G111" s="35" t="n">
        <v>128.7</v>
      </c>
      <c r="H111" s="35" t="n">
        <v>147.1</v>
      </c>
      <c r="I111" s="35" t="n">
        <v>165.5</v>
      </c>
      <c r="J111" s="35" t="n">
        <v>183.9</v>
      </c>
      <c r="K111" s="35" t="n">
        <v>110.3</v>
      </c>
    </row>
    <row r="112">
      <c r="A112" s="30" t="inlineStr">
        <is>
          <t>De 20 a 25 kg</t>
        </is>
      </c>
      <c r="B112" s="34" t="n">
        <v>20000</v>
      </c>
      <c r="C112" s="35" t="n">
        <v>10.93</v>
      </c>
      <c r="D112" s="35" t="n">
        <v>15.79</v>
      </c>
      <c r="E112" s="35" t="n">
        <v>17.5</v>
      </c>
      <c r="F112" s="35" t="n">
        <v>129.1</v>
      </c>
      <c r="G112" s="35" t="n">
        <v>151.5</v>
      </c>
      <c r="H112" s="35" t="n">
        <v>170.9</v>
      </c>
      <c r="I112" s="35" t="n">
        <v>192.5</v>
      </c>
      <c r="J112" s="35" t="n">
        <v>213.7</v>
      </c>
      <c r="K112" s="35" t="n">
        <v>129.1</v>
      </c>
    </row>
    <row r="113">
      <c r="A113" s="30" t="inlineStr">
        <is>
          <t>De 25 a 30 kg</t>
        </is>
      </c>
      <c r="B113" s="34" t="n">
        <v>25000</v>
      </c>
      <c r="C113" s="35" t="n">
        <v>11.07</v>
      </c>
      <c r="D113" s="35" t="n">
        <v>16.07</v>
      </c>
      <c r="E113" s="35" t="n">
        <v>17.79</v>
      </c>
      <c r="F113" s="35" t="n">
        <v>132.9</v>
      </c>
      <c r="G113" s="35" t="n">
        <v>152.1</v>
      </c>
      <c r="H113" s="35" t="n">
        <v>172.5</v>
      </c>
      <c r="I113" s="35" t="n">
        <v>194.3</v>
      </c>
      <c r="J113" s="35" t="n">
        <v>215.7</v>
      </c>
      <c r="K113" s="35" t="n">
        <v>132.9</v>
      </c>
    </row>
    <row r="114">
      <c r="A114" s="30" t="inlineStr">
        <is>
          <t>De 30 a 40 kg</t>
        </is>
      </c>
      <c r="B114" s="34" t="n">
        <v>30000</v>
      </c>
      <c r="C114" s="35" t="n">
        <v>11.21</v>
      </c>
      <c r="D114" s="35" t="n">
        <v>16.36</v>
      </c>
      <c r="E114" s="35" t="n">
        <v>18.07</v>
      </c>
      <c r="F114" s="35" t="n">
        <v>136.7</v>
      </c>
      <c r="G114" s="35" t="n">
        <v>159.3</v>
      </c>
      <c r="H114" s="35" t="n">
        <v>179.5</v>
      </c>
      <c r="I114" s="35" t="n">
        <v>200.1</v>
      </c>
      <c r="J114" s="35" t="n">
        <v>215.9</v>
      </c>
      <c r="K114" s="35" t="n">
        <v>136.7</v>
      </c>
    </row>
    <row r="115">
      <c r="A115" s="30" t="inlineStr">
        <is>
          <t>De 40 a 50 kg</t>
        </is>
      </c>
      <c r="B115" s="34" t="n">
        <v>40000</v>
      </c>
      <c r="C115" s="35" t="n">
        <v>11.36</v>
      </c>
      <c r="D115" s="35" t="n">
        <v>16.64</v>
      </c>
      <c r="E115" s="35" t="n">
        <v>18.36</v>
      </c>
      <c r="F115" s="35" t="n">
        <v>141.9</v>
      </c>
      <c r="G115" s="35" t="n">
        <v>163.7</v>
      </c>
      <c r="H115" s="35" t="n">
        <v>185.7</v>
      </c>
      <c r="I115" s="35" t="n">
        <v>206.9</v>
      </c>
      <c r="J115" s="35" t="n">
        <v>223.3</v>
      </c>
      <c r="K115" s="35" t="n">
        <v>141.9</v>
      </c>
    </row>
    <row r="116">
      <c r="A116" s="30" t="inlineStr">
        <is>
          <t>De 50 a 60 kg</t>
        </is>
      </c>
      <c r="B116" s="34" t="n">
        <v>50000</v>
      </c>
      <c r="C116" s="35" t="n">
        <v>11.5</v>
      </c>
      <c r="D116" s="35" t="n">
        <v>16.93</v>
      </c>
      <c r="E116" s="35" t="n">
        <v>18.64</v>
      </c>
      <c r="F116" s="35" t="n">
        <v>151.1</v>
      </c>
      <c r="G116" s="35" t="n">
        <v>174.5</v>
      </c>
      <c r="H116" s="35" t="n">
        <v>198.1</v>
      </c>
      <c r="I116" s="35" t="n">
        <v>220.5</v>
      </c>
      <c r="J116" s="35" t="n">
        <v>238.1</v>
      </c>
      <c r="K116" s="35" t="n">
        <v>151.1</v>
      </c>
    </row>
    <row r="117">
      <c r="A117" s="30" t="inlineStr">
        <is>
          <t>De 60 a 70 kg</t>
        </is>
      </c>
      <c r="B117" s="34" t="n">
        <v>60000</v>
      </c>
      <c r="C117" s="35" t="n">
        <v>11.64</v>
      </c>
      <c r="D117" s="35" t="n">
        <v>17.21</v>
      </c>
      <c r="E117" s="35" t="n">
        <v>18.93</v>
      </c>
      <c r="F117" s="35" t="n">
        <v>161.9</v>
      </c>
      <c r="G117" s="35" t="n">
        <v>187.5</v>
      </c>
      <c r="H117" s="35" t="n">
        <v>211.9</v>
      </c>
      <c r="I117" s="35" t="n">
        <v>236.1</v>
      </c>
      <c r="J117" s="35" t="n">
        <v>254.9</v>
      </c>
      <c r="K117" s="35" t="n">
        <v>161.9</v>
      </c>
    </row>
    <row r="118">
      <c r="A118" s="30" t="inlineStr">
        <is>
          <t>De 70 a 80 kg</t>
        </is>
      </c>
      <c r="B118" s="34" t="n">
        <v>70000</v>
      </c>
      <c r="C118" s="35" t="n">
        <v>11.79</v>
      </c>
      <c r="D118" s="35" t="n">
        <v>17.5</v>
      </c>
      <c r="E118" s="35" t="n">
        <v>19.21</v>
      </c>
      <c r="F118" s="35" t="n">
        <v>169.3</v>
      </c>
      <c r="G118" s="35" t="n">
        <v>195.9</v>
      </c>
      <c r="H118" s="35" t="n">
        <v>221.5</v>
      </c>
      <c r="I118" s="35" t="n">
        <v>246.7</v>
      </c>
      <c r="J118" s="35" t="n">
        <v>266.3</v>
      </c>
      <c r="K118" s="35" t="n">
        <v>169.3</v>
      </c>
    </row>
    <row r="119">
      <c r="A119" s="30" t="inlineStr">
        <is>
          <t>De 80 a 90 kg</t>
        </is>
      </c>
      <c r="B119" s="34" t="n">
        <v>80000</v>
      </c>
      <c r="C119" s="35" t="n">
        <v>11.93</v>
      </c>
      <c r="D119" s="35" t="n">
        <v>17.79</v>
      </c>
      <c r="E119" s="35" t="n">
        <v>19.5</v>
      </c>
      <c r="F119" s="35" t="n">
        <v>188.1</v>
      </c>
      <c r="G119" s="35" t="n">
        <v>216.7</v>
      </c>
      <c r="H119" s="35" t="n">
        <v>245.9</v>
      </c>
      <c r="I119" s="35" t="n">
        <v>273.9</v>
      </c>
      <c r="J119" s="35" t="n">
        <v>295.7</v>
      </c>
      <c r="K119" s="35" t="n">
        <v>188.1</v>
      </c>
    </row>
    <row r="120">
      <c r="A120" s="30" t="inlineStr">
        <is>
          <t>De 90 a 100 kg</t>
        </is>
      </c>
      <c r="B120" s="34" t="n">
        <v>90000</v>
      </c>
      <c r="C120" s="35" t="n">
        <v>12.07</v>
      </c>
      <c r="D120" s="35" t="n">
        <v>18.07</v>
      </c>
      <c r="E120" s="35" t="n">
        <v>19.79</v>
      </c>
      <c r="F120" s="35" t="n">
        <v>214.9</v>
      </c>
      <c r="G120" s="35" t="n">
        <v>249.7</v>
      </c>
      <c r="H120" s="35" t="n">
        <v>280.9</v>
      </c>
      <c r="I120" s="35" t="n">
        <v>312.9</v>
      </c>
      <c r="J120" s="35" t="n">
        <v>337.7</v>
      </c>
      <c r="K120" s="35" t="n">
        <v>214.9</v>
      </c>
    </row>
    <row r="121">
      <c r="A121" s="30" t="inlineStr">
        <is>
          <t>De 100 a 125 kg</t>
        </is>
      </c>
      <c r="B121" s="34" t="n">
        <v>100000</v>
      </c>
      <c r="C121" s="35" t="n">
        <v>12.21</v>
      </c>
      <c r="D121" s="35" t="n">
        <v>18.36</v>
      </c>
      <c r="E121" s="35" t="n">
        <v>20.07</v>
      </c>
      <c r="F121" s="35" t="n">
        <v>240.3</v>
      </c>
      <c r="G121" s="35" t="n">
        <v>277.9</v>
      </c>
      <c r="H121" s="35" t="n">
        <v>313.9</v>
      </c>
      <c r="I121" s="35" t="n">
        <v>349.7</v>
      </c>
      <c r="J121" s="35" t="n">
        <v>377.7</v>
      </c>
      <c r="K121" s="35" t="n">
        <v>240.3</v>
      </c>
    </row>
    <row r="122">
      <c r="A122" s="30" t="inlineStr">
        <is>
          <t>De 125 a 150 kg</t>
        </is>
      </c>
      <c r="B122" s="34" t="n">
        <v>125000</v>
      </c>
      <c r="C122" s="35" t="n">
        <v>12.36</v>
      </c>
      <c r="D122" s="35" t="n">
        <v>18.36</v>
      </c>
      <c r="E122" s="35" t="n">
        <v>20.36</v>
      </c>
      <c r="F122" s="35" t="n">
        <v>254.9</v>
      </c>
      <c r="G122" s="35" t="n">
        <v>294.1</v>
      </c>
      <c r="H122" s="35" t="n">
        <v>333.1</v>
      </c>
      <c r="I122" s="35" t="n">
        <v>371.1</v>
      </c>
      <c r="J122" s="35" t="n">
        <v>400.7</v>
      </c>
      <c r="K122" s="35" t="n">
        <v>254.9</v>
      </c>
    </row>
    <row r="123">
      <c r="A123" s="30" t="inlineStr">
        <is>
          <t>Mais de 150 kg</t>
        </is>
      </c>
      <c r="B123" s="34" t="n">
        <v>150000</v>
      </c>
      <c r="C123" s="35" t="n">
        <v>12.5</v>
      </c>
      <c r="D123" s="35" t="n">
        <v>18.36</v>
      </c>
      <c r="E123" s="35" t="n">
        <v>20.64</v>
      </c>
      <c r="F123" s="35" t="n">
        <v>334.1</v>
      </c>
      <c r="G123" s="35" t="n">
        <v>386.7</v>
      </c>
      <c r="H123" s="35" t="n">
        <v>436.9</v>
      </c>
      <c r="I123" s="35" t="n">
        <v>486.9</v>
      </c>
      <c r="J123" s="35" t="n">
        <v>525.7</v>
      </c>
      <c r="K123" s="35" t="n">
        <v>334.1</v>
      </c>
    </row>
    <row r="125">
      <c r="A125" s="26" t="inlineStr">
        <is>
          <t>Fontes e notas</t>
        </is>
      </c>
    </row>
    <row r="126" ht="20" customHeight="1">
      <c r="A126" s="19" t="inlineStr">
        <is>
          <t>• Comissão por categoria: API oficial do Mercado Livre — GET /sites/MLB/listing_prices (medida em 22/09/2026); faixas oficiais em mercadolivre.com.br/ajuda/1338.</t>
        </is>
      </c>
    </row>
    <row r="127" ht="30" customHeight="1">
      <c r="A127" s="19" t="inlineStr">
        <is>
          <t>• Custo dos Envios no Mercado Livre (vigente desde 24/08/2026): mercadolivre.com.br/ajuda/40538 (verde/MercadoLíder/sem reputação), /ajuda/40545 (amarela), /ajuda/40547 (laranja/vermelha). Peso cobrável (físico × volumétrico): /ajuda/4413.</t>
        </is>
      </c>
    </row>
    <row r="128" ht="30" customHeight="1">
      <c r="A128" s="19" t="inlineStr">
        <is>
          <t>• Custo fixo por unidade: desde 02/03/2026 não existe para Full, Coleta e Agências (developers.mercadolivre.com.br/pt_br/comissao-por-vender). Envios Flex ainda cobra R$ 6,25 / 6,65 / 7,75 abaixo de R$ 79 (/ajuda/4726) e envio a combinar/personalizado também cobra — nesses casos digite o valor em 'Custo de envio forçado' na Calculadora.</t>
        </is>
      </c>
    </row>
    <row r="129" ht="30" customHeight="1">
      <c r="A129" s="19" t="inlineStr">
        <is>
          <t>• Custo de envio diferente: Livros (/ajuda/49973, mais barato), Full Super (/ajuda/49972, faixas próprias e frete grátis a partir de R$ 199), alimentos de animais (/ajuda/39113), categorias especiais (/ajuda/3922), vendas de atacado (/ajuda/56258) e produtos usados/anúncio grátis (/ajuda/49978, tabela sem desconto). Confira em Vendas › Custos de envio na sua conta.</t>
        </is>
      </c>
    </row>
    <row r="130" ht="30" customHeight="1">
      <c r="A130" s="19" t="inlineStr">
        <is>
          <t>• Frete grátis também vale por carrinho: vários produtos que juntos somem R$ 79 ganham frete grátis (/ajuda/16467). O ML pode re-medir o pacote após o despacho e ajustar o custo (/ajuda/4413).</t>
        </is>
      </c>
    </row>
    <row r="131" ht="30" customHeight="1">
      <c r="A131" s="19" t="inlineStr">
        <is>
          <t>• Cancelamento não tem tarifa (a comissão é estornada). Devolução: o frete reverso é cobrado só quando o motivo é imputável ao vendedor. O ML não retém impostos — o tributo é seu, sobre a venda bruta.</t>
        </is>
      </c>
    </row>
    <row r="132" ht="20" customHeight="1">
      <c r="A132" s="19" t="inlineStr">
        <is>
          <t>• Modelo de cálculo: o mesmo da calculadora ao vivo do Rally de Vendas — rallydevendas.com.br/ferramentas/calculadora-marketplaces.</t>
        </is>
      </c>
    </row>
  </sheetData>
  <mergeCells count="26">
    <mergeCell ref="D20:K20"/>
    <mergeCell ref="A127:K127"/>
    <mergeCell ref="A130:K130"/>
    <mergeCell ref="D19:K19"/>
    <mergeCell ref="D10:K10"/>
    <mergeCell ref="A24:K24"/>
    <mergeCell ref="A1:K1"/>
    <mergeCell ref="A132:K132"/>
    <mergeCell ref="D6:K6"/>
    <mergeCell ref="D11:K11"/>
    <mergeCell ref="A128:K128"/>
    <mergeCell ref="D13:K13"/>
    <mergeCell ref="D17:K17"/>
    <mergeCell ref="D7:K7"/>
    <mergeCell ref="A21:K21"/>
    <mergeCell ref="A2:K2"/>
    <mergeCell ref="A129:K129"/>
    <mergeCell ref="A14:K14"/>
    <mergeCell ref="A23:K23"/>
    <mergeCell ref="A126:K126"/>
    <mergeCell ref="D18:K18"/>
    <mergeCell ref="D12:K12"/>
    <mergeCell ref="D9:K9"/>
    <mergeCell ref="A131:K131"/>
    <mergeCell ref="D8:K8"/>
    <mergeCell ref="D5:K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6" t="inlineStr">
        <is>
          <t>Como usar esta planilha</t>
        </is>
      </c>
    </row>
    <row r="3" ht="34" customHeight="1">
      <c r="A3" s="37" t="inlineStr">
        <is>
          <t>1. Na aba Calculadora, preencha só as células azuis: preço, custo, tipo de anúncio, categoria, reputação, peso e medidas do pacote embalado e os seus custos (embalagem, imposto, ads, provisão).</t>
        </is>
      </c>
    </row>
    <row r="4" ht="34" customHeight="1">
      <c r="A4" s="37" t="inlineStr">
        <is>
          <t>2. A comissão vem da aba 'Tabela ML 2026' pela categoria escolhida. Se a sua conta tem condição diferente, digite a porcentagem em 'Comissão forçada' e ela passa a valer.</t>
        </is>
      </c>
    </row>
    <row r="5" ht="62" customHeight="1">
      <c r="A5" s="37" t="inlineStr">
        <is>
          <t>3. Custo dos Envios no Mercado Livre: em toda venda por Full, Coleta ou Agências você paga um custo de envio que depende do PESO COBRÁVEL do pacote, da FAIXA DE PREÇO e da sua REPUTAÇÃO — mesmo quando o comprador paga o frete. A planilha busca o valor na tabela oficial vigente desde 24/08/2026. Desde 02/03/2026 não existe mais 'custo fixo por unidade' nessas modalidades.</t>
        </is>
      </c>
    </row>
    <row r="6" ht="48" customHeight="1">
      <c r="A6" s="37" t="inlineStr">
        <is>
          <t>4. Peso cobrável: o ML usa o MAIOR entre o peso físico e o peso volumétrico (comprimento × largura × altura em cm ÷ 6.000). Por isso a planilha pede as três medidas — um produto leve numa caixa grande paga como se fosse pesado. Se não souber as medidas, deixe 0 nas três e ela usa só o peso físico.</t>
        </is>
      </c>
    </row>
    <row r="7" ht="62" customHeight="1">
      <c r="A7" s="37" t="inlineStr">
        <is>
          <t>5. Como funciona por faixa de preço: abaixo de R$ 19 o comprador paga o frete e o seu custo é limitado a metade do preço. De R$ 19 a R$ 78,99 o ML oferece frete grátis padrão ao comprador e você paga só o custo da tabela. A partir de R$ 79 você oferece frete grátis rápido e paga o custo da tabela (já com o desconto da sua reputação).</t>
        </is>
      </c>
    </row>
    <row r="8" ht="34" customHeight="1">
      <c r="A8" s="37" t="inlineStr">
        <is>
          <t>6. Frete grátis rápido abaixo de R$ 79 é opcional: marque 'Sim' para ver quanto custa (a planilha usa a tarifa opcional no lugar do custo padrão).</t>
        </is>
      </c>
    </row>
    <row r="9" ht="62" customHeight="1">
      <c r="A9" s="37" t="inlineStr">
        <is>
          <t>7. Envios Flex (custo fixo de R$ 6,25 / 6,65 / 7,75 abaixo de R$ 79), envio a combinar, kits, Livros, Full Super, alimentos de animais, atacado e categorias especiais têm custo de envio diferente. Consulte em Vendas › Custos de envio na sua conta e digite o valor em 'Custo de envio forçado'. Produto usado ou anúncio grátis: escolha a reputação 'Laranja ou vermelha' (tabela sem desconto).</t>
        </is>
      </c>
    </row>
    <row r="10" ht="48" customHeight="1">
      <c r="A10" s="37" t="inlineStr">
        <is>
          <t>8. 'Preço para a margem que você quer' é o menor preço que entrega a margem líquida escolhida — já considerando que o custo de envio muda ao cruzar cada faixa de preço (R$ 19, 49, 79, 100, 120, 150 e 200).</t>
        </is>
      </c>
    </row>
    <row r="11" ht="34" customHeight="1">
      <c r="A11" s="37" t="inlineStr">
        <is>
          <t>9. A tabela 'E se eu mudar o preço?' mostra o lucro em nove preços ao redor do seu — útil para ver onde a margem quebra e onde vale a pena subir para a próxima faixa.</t>
        </is>
      </c>
    </row>
    <row r="12" ht="18" customHeight="1">
      <c r="A12" s="37" t="inlineStr"/>
    </row>
    <row r="13" ht="34" customHeight="1">
      <c r="A13" s="37" t="inlineStr">
        <is>
          <t>Regime tributário: MEI não tem imposto sobre a venda (deixe 0). Simples Nacional costuma ficar entre 4% e 8% na faixa inicial — use a alíquota efetiva do seu DAS.</t>
        </is>
      </c>
    </row>
    <row r="14" ht="34" customHeight="1">
      <c r="A14" s="37" t="inlineStr">
        <is>
          <t>Provisão para devoluções: cancelamento não tem tarifa (a comissão é estornada), mas devolução por motivo imputável ao vendedor cobra o frete reverso. 2% é um ponto de partida razoável.</t>
        </is>
      </c>
    </row>
    <row r="15" ht="18" customHeight="1">
      <c r="A15" s="37" t="inlineStr"/>
    </row>
    <row r="16" ht="48" customHeight="1">
      <c r="A16" s="37" t="inlineStr">
        <is>
          <t>As taxas mudam. Esta planilha foi gerada em 23/09/2026 com a comissão medida na API oficial e os custos de envio copiados das páginas oficiais de ajuda do Mercado Livre (/ajuda/40538, /ajuda/40545, /ajuda/40547). Confira sempre a tabela vigente na sua conta antes de decidir um preço.</t>
        </is>
      </c>
    </row>
    <row r="17" ht="18" customHeight="1">
      <c r="A17" s="37" t="inlineStr"/>
    </row>
    <row r="18" ht="34" customHeight="1">
      <c r="A18" s="37" t="inlineStr">
        <is>
          <t>Quer a mesma conta sem planilha, comparando Mercado Livre, Shopee, Amazon e TikTok Shop lado a lado? Use a calculadora ao vivo: rallydevendas.com.br/ferramentas/calculadora-marketplaces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2026-09-23T03:26:59Z</dcterms:created>
  <dcterms:modified xsi:type="dcterms:W3CDTF">2026-09-23T03:26:59Z</dcterms:modified>
</cp:coreProperties>
</file>